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6180" tabRatio="416" activeTab="0"/>
  </bookViews>
  <sheets>
    <sheet name="Schedule" sheetId="1" r:id="rId1"/>
    <sheet name="weekdaylookup" sheetId="2" state="hidden" r:id="rId2"/>
    <sheet name="Graphs" sheetId="3" r:id="rId3"/>
    <sheet name="Notes and Effort Levels" sheetId="4" r:id="rId4"/>
  </sheets>
  <definedNames>
    <definedName name="basecomfortable">'Notes and Effort Levels'!$B$7</definedName>
    <definedName name="efforttable">'Notes and Effort Levels'!$D$3:$J$12</definedName>
    <definedName name="Event">'Schedule'!$G$1</definedName>
    <definedName name="mycomfortablepace">'Notes and Effort Levels'!$I$7</definedName>
    <definedName name="weekdaynames">'weekdaylookup'!$B$2:$C$8</definedName>
  </definedNames>
  <calcPr fullCalcOnLoad="1"/>
</workbook>
</file>

<file path=xl/sharedStrings.xml><?xml version="1.0" encoding="utf-8"?>
<sst xmlns="http://schemas.openxmlformats.org/spreadsheetml/2006/main" count="255" uniqueCount="147">
  <si>
    <t>Rest day</t>
  </si>
  <si>
    <t>30 minutes easy/recovery run</t>
  </si>
  <si>
    <t>40 minutes easy/recovery run</t>
  </si>
  <si>
    <t>Run 30 mins (effort level 5)</t>
  </si>
  <si>
    <t>Run 30 mins tempo</t>
  </si>
  <si>
    <t>Run 40 mins tempo</t>
  </si>
  <si>
    <t>Run 50 mins tempo</t>
  </si>
  <si>
    <t>Tempo session</t>
  </si>
  <si>
    <t>30 minute session: Warm up with 5 minutes of gentle running, then repeat the following twice: effort level 8 for 5 minutes, then effort level 5 for 5 minutes. Cold down 5 minutes easy.</t>
  </si>
  <si>
    <t>40 minute session: Warm up with 5 minutes of gentle running, then repeat the following three times: effort level 8 for 5 minutes, then effort level 5 for 5 minutes. Cold down 5 minutes easy.</t>
  </si>
  <si>
    <t>50 minute session: Warm up with 5 minutes of gentle running, then repeat the following twice: effort level 8 for 10 minutes, then effort level 5 for 10 minutes. Cold down 5 minutes easy.</t>
  </si>
  <si>
    <t>25 minute interval session</t>
  </si>
  <si>
    <t>Either 40 min run or interval session</t>
  </si>
  <si>
    <t>Run 45 mins (effort level 6)</t>
  </si>
  <si>
    <t>Run 65 mins (effort level 6)</t>
  </si>
  <si>
    <t>Interval session</t>
  </si>
  <si>
    <t>28-minute session: 5 minutes warm up jog, repeat the following 6 times: run 1 minute (effort level 8/9) run 2 minutes (effort level 6). Cool down 5 minutes easy.</t>
  </si>
  <si>
    <t>34-minute session: 5 minutes warm up jog, repeat the following 8 times: run 1 minute (effort level 8/9) run 2 minutes (effort level 6). Cool down 5 minutes easy.</t>
  </si>
  <si>
    <t>25-minute session: 10 minutes warm up jog, repeat the following 5 times: run 1 minute (effort level 8/9) run 1 minute (effort level 6). Cool down 5 minutes easy.</t>
  </si>
  <si>
    <t>Activity</t>
  </si>
  <si>
    <t>My Run Notes</t>
  </si>
  <si>
    <t>Weekly Total</t>
  </si>
  <si>
    <t>Long Run</t>
  </si>
  <si>
    <t>Event Date</t>
  </si>
  <si>
    <t>Sunday</t>
  </si>
  <si>
    <t>Monday</t>
  </si>
  <si>
    <t>Tuesday</t>
  </si>
  <si>
    <t>Wednesday</t>
  </si>
  <si>
    <t>Thursday</t>
  </si>
  <si>
    <t>Friday</t>
  </si>
  <si>
    <t>Saturday</t>
  </si>
  <si>
    <t>Target Miles</t>
  </si>
  <si>
    <t>Actual Miles Run</t>
  </si>
  <si>
    <t>Actuals</t>
  </si>
  <si>
    <t>Target</t>
  </si>
  <si>
    <t>Long run</t>
  </si>
  <si>
    <t>Absolutely flat out - 100m sprint pace</t>
  </si>
  <si>
    <t>1 mile race pace</t>
  </si>
  <si>
    <t>Can still talk in sentences</t>
  </si>
  <si>
    <t>Might be able to say the odd word</t>
  </si>
  <si>
    <t>Talking still normal</t>
  </si>
  <si>
    <t>min / mile</t>
  </si>
  <si>
    <t xml:space="preserve"> </t>
  </si>
  <si>
    <t>Effort Level</t>
  </si>
  <si>
    <t>Description</t>
  </si>
  <si>
    <t>Your pace</t>
  </si>
  <si>
    <t>Calculated pace per effort level</t>
  </si>
  <si>
    <t>Steady Walk</t>
  </si>
  <si>
    <t>Brisk Walk</t>
  </si>
  <si>
    <t>Fast Walk</t>
  </si>
  <si>
    <t>Gentle Jog</t>
  </si>
  <si>
    <t>Slow run (as in long training runs)</t>
  </si>
  <si>
    <t>Brisk Run - Maybe Half Marathon Race Pace</t>
  </si>
  <si>
    <t>Fast Run. Somewhere between 5k - 10k race pace</t>
  </si>
  <si>
    <t>Steady Run - sustainable - a comfortable, but purposeful, pace</t>
  </si>
  <si>
    <t>Pace</t>
  </si>
  <si>
    <t>Fill in your comfortable slow run pace</t>
  </si>
  <si>
    <t>RACE DAY MARATHON</t>
  </si>
  <si>
    <t>Easy 2-3 m (effort level 4)</t>
  </si>
  <si>
    <t>Easy 4 miles (effort level 5)</t>
  </si>
  <si>
    <t>Run 45 mins easy</t>
  </si>
  <si>
    <t>rest day</t>
  </si>
  <si>
    <t>Fairlands Valley Challenge - 12 /18 / Mara / 50k</t>
  </si>
  <si>
    <t>Herts Hobble 16 / 26</t>
  </si>
  <si>
    <t>Long Run (effort level 5)</t>
  </si>
  <si>
    <t>Long run (effort level 5)</t>
  </si>
  <si>
    <t>Run 30 mins (effort level 6)</t>
  </si>
  <si>
    <t>Run 45 mins (effort level 5)</t>
  </si>
  <si>
    <t>Run 7m or 1 hr (effort level 5)</t>
  </si>
  <si>
    <t>Run 8m or 70 min (effort level 5)</t>
  </si>
  <si>
    <t>Run 40 mins (effort level 6)</t>
  </si>
  <si>
    <t>Run 10m or 85 min (effort level 5)</t>
  </si>
  <si>
    <t>run 4 m (effort level 5)</t>
  </si>
  <si>
    <t>Rest Days</t>
  </si>
  <si>
    <t>Rest days include no running but can include cross training - cycle / swim /gym</t>
  </si>
  <si>
    <t>Ensure 1 day per week is complete rest</t>
  </si>
  <si>
    <t>Run 50 mins (effort level 5)</t>
  </si>
  <si>
    <t>Run 60 mins (effort level 6)</t>
  </si>
  <si>
    <t>Run 90 mins (effort level 5)</t>
  </si>
  <si>
    <t>Run 5m (effort level 5)</t>
  </si>
  <si>
    <t>Run 35 mins easy (effort level 4)</t>
  </si>
  <si>
    <t>30 minutes recovery (effort level 4)</t>
  </si>
  <si>
    <t>Run 35 mins tempo</t>
  </si>
  <si>
    <t>Run 15m (effort level 5)</t>
  </si>
  <si>
    <t>Run 55 mins (effort level 5)</t>
  </si>
  <si>
    <t>Run 85 mins (effort level 6)</t>
  </si>
  <si>
    <t>Run 16m (effort level 5)</t>
  </si>
  <si>
    <t>Run 35 mins (effort level 6)</t>
  </si>
  <si>
    <t>Run 17m (effort level 5)</t>
  </si>
  <si>
    <t>Interval session approx</t>
  </si>
  <si>
    <t>4.5 m total incl 35 min intervals</t>
  </si>
  <si>
    <t>Run 25 mins (effort level 8)</t>
  </si>
  <si>
    <t>Run 50 mins (effort level 6)</t>
  </si>
  <si>
    <t>Run 170 mins (effort level 5)</t>
  </si>
  <si>
    <t>Run 160 mins (effort level 6)</t>
  </si>
  <si>
    <t>Long run (effort level 6)</t>
  </si>
  <si>
    <t>Run 60 min incl 34 min intervals</t>
  </si>
  <si>
    <t>Run 180 mins (effort level 5)</t>
  </si>
  <si>
    <t>Run 6m (effort level 6)</t>
  </si>
  <si>
    <t>Long Run Days can be any day but Saturday may be better than Sunday if you are doing speed session on Tue</t>
  </si>
  <si>
    <t>Run 5m (effort level 6)</t>
  </si>
  <si>
    <t>Run 180 mins (effort level 6)</t>
  </si>
  <si>
    <t>5m (effort level 6)</t>
  </si>
  <si>
    <t>Run 40 mins (effort level 7)</t>
  </si>
  <si>
    <t>Long Run (effort level 7)</t>
  </si>
  <si>
    <t>5m run (effort level 6)</t>
  </si>
  <si>
    <t>5m (effort level 5)</t>
  </si>
  <si>
    <t>MK NSPCC HALF?</t>
  </si>
  <si>
    <t>Arrows 5k Handicap</t>
  </si>
  <si>
    <t>Run 5k (effort level 8)</t>
  </si>
  <si>
    <t>5k (effort level 8)</t>
  </si>
  <si>
    <t>Gentle run (effort level 5)</t>
  </si>
  <si>
    <t>Marston Forest 5k</t>
  </si>
  <si>
    <t>Standalone 10k</t>
  </si>
  <si>
    <t>Herts 10k (Marshal?)</t>
  </si>
  <si>
    <t>Run 13 miles (effort level 7)</t>
  </si>
  <si>
    <t>Dunstable Downs Challenge</t>
  </si>
  <si>
    <t>Easy 12 (effort level 6)</t>
  </si>
  <si>
    <t>Run 5m (effort level 7)</t>
  </si>
  <si>
    <t>7m (effort level 7)</t>
  </si>
  <si>
    <t>Herts Hobble?</t>
  </si>
  <si>
    <t>30 min jog (effort level 5)</t>
  </si>
  <si>
    <t>Longest Run (effort level 5)</t>
  </si>
  <si>
    <t>park run (effort level 8)</t>
  </si>
  <si>
    <t>Run 5m (effort level 8)</t>
  </si>
  <si>
    <t>Thunder run Weekend</t>
  </si>
  <si>
    <t>Loosen up!</t>
  </si>
  <si>
    <t>Park Run</t>
  </si>
  <si>
    <t>Easy Run (effort level 5)</t>
  </si>
  <si>
    <t>Run 45 mins (effort level 8)</t>
  </si>
  <si>
    <t>Run 13m (effort level 6)</t>
  </si>
  <si>
    <t>Long Run (effort level 6)</t>
  </si>
  <si>
    <t>Easy run (effort level 5)</t>
  </si>
  <si>
    <t>Uncle Graham's Marathon Training Plan</t>
  </si>
  <si>
    <t>Last long run</t>
  </si>
  <si>
    <t>Longest run</t>
  </si>
  <si>
    <t>Gentle if racing tomorrow!</t>
  </si>
  <si>
    <t>If not racing Herts 10k</t>
  </si>
  <si>
    <t>Or Park Run plus extra miles</t>
  </si>
  <si>
    <t>or Milton Keynes Half (NSPCC)</t>
  </si>
  <si>
    <t>Any Pace will do - walk jog if necessary</t>
  </si>
  <si>
    <t>? Or Circuits??</t>
  </si>
  <si>
    <t>Run 45 mins tempo</t>
  </si>
  <si>
    <t>Burnham Beeches Half (Swim after)</t>
  </si>
  <si>
    <t>St Neots Tri?</t>
  </si>
  <si>
    <t>Arrows Acclimatisation Run</t>
  </si>
  <si>
    <t>Good Luck!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</si>
</sst>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#,##0;#,##0;;"/>
    <numFmt numFmtId="167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dark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2" fillId="0" borderId="12" xfId="0" applyFont="1" applyBorder="1" applyAlignment="1">
      <alignment horizontal="center" wrapText="1"/>
    </xf>
    <xf numFmtId="166" fontId="0" fillId="0" borderId="12" xfId="0" applyNumberFormat="1" applyBorder="1" applyAlignment="1">
      <alignment horizontal="center"/>
    </xf>
    <xf numFmtId="16" fontId="42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167" fontId="42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67" fontId="0" fillId="0" borderId="21" xfId="0" applyNumberFormat="1" applyBorder="1" applyAlignment="1">
      <alignment horizontal="center"/>
    </xf>
    <xf numFmtId="21" fontId="0" fillId="0" borderId="24" xfId="0" applyNumberFormat="1" applyBorder="1" applyAlignment="1">
      <alignment/>
    </xf>
    <xf numFmtId="21" fontId="0" fillId="34" borderId="24" xfId="0" applyNumberFormat="1" applyFill="1" applyBorder="1" applyAlignment="1">
      <alignment/>
    </xf>
    <xf numFmtId="167" fontId="0" fillId="0" borderId="0" xfId="0" applyNumberFormat="1" applyAlignment="1">
      <alignment/>
    </xf>
    <xf numFmtId="15" fontId="0" fillId="0" borderId="0" xfId="0" applyNumberFormat="1" applyAlignment="1">
      <alignment horizontal="center" vertical="top"/>
    </xf>
    <xf numFmtId="15" fontId="42" fillId="0" borderId="0" xfId="0" applyNumberFormat="1" applyFont="1" applyAlignment="1">
      <alignment horizontal="center" vertical="top"/>
    </xf>
    <xf numFmtId="15" fontId="0" fillId="0" borderId="15" xfId="0" applyNumberFormat="1" applyBorder="1" applyAlignment="1">
      <alignment horizontal="center" vertical="top"/>
    </xf>
    <xf numFmtId="15" fontId="0" fillId="0" borderId="16" xfId="0" applyNumberFormat="1" applyBorder="1" applyAlignment="1">
      <alignment horizontal="center" vertical="top"/>
    </xf>
    <xf numFmtId="15" fontId="0" fillId="0" borderId="17" xfId="0" applyNumberFormat="1" applyBorder="1" applyAlignment="1">
      <alignment horizontal="center" vertical="top"/>
    </xf>
    <xf numFmtId="16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167" fontId="42" fillId="0" borderId="23" xfId="0" applyNumberFormat="1" applyFont="1" applyBorder="1" applyAlignment="1">
      <alignment horizontal="left" vertical="center" wrapText="1"/>
    </xf>
    <xf numFmtId="167" fontId="42" fillId="0" borderId="24" xfId="0" applyNumberFormat="1" applyFont="1" applyBorder="1" applyAlignment="1">
      <alignment horizontal="left" vertical="center" wrapText="1"/>
    </xf>
    <xf numFmtId="15" fontId="0" fillId="0" borderId="11" xfId="0" applyNumberFormat="1" applyBorder="1" applyAlignment="1">
      <alignment horizontal="center" vertical="top"/>
    </xf>
    <xf numFmtId="0" fontId="42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26" fillId="0" borderId="22" xfId="0" applyNumberFormat="1" applyFont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top"/>
    </xf>
    <xf numFmtId="165" fontId="47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Weekly total Target v Actual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"/>
          <c:w val="0.98675"/>
          <c:h val="0.83425"/>
        </c:manualLayout>
      </c:layout>
      <c:lineChart>
        <c:grouping val="standard"/>
        <c:varyColors val="0"/>
        <c:ser>
          <c:idx val="0"/>
          <c:order val="0"/>
          <c:tx>
            <c:v>Weekly total Target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Schedule!$A$5:$A$195</c:f>
              <c:strCache>
                <c:ptCount val="136"/>
                <c:pt idx="1">
                  <c:v>41813</c:v>
                </c:pt>
                <c:pt idx="2">
                  <c:v>41814</c:v>
                </c:pt>
                <c:pt idx="3">
                  <c:v>41815</c:v>
                </c:pt>
                <c:pt idx="4">
                  <c:v>41816</c:v>
                </c:pt>
                <c:pt idx="5">
                  <c:v>41817</c:v>
                </c:pt>
                <c:pt idx="6">
                  <c:v>41818</c:v>
                </c:pt>
                <c:pt idx="7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7">
                  <c:v>41827</c:v>
                </c:pt>
                <c:pt idx="18">
                  <c:v>41828</c:v>
                </c:pt>
                <c:pt idx="19">
                  <c:v>41829</c:v>
                </c:pt>
                <c:pt idx="20">
                  <c:v>41830</c:v>
                </c:pt>
                <c:pt idx="21">
                  <c:v>41831</c:v>
                </c:pt>
                <c:pt idx="22">
                  <c:v>41832</c:v>
                </c:pt>
                <c:pt idx="23">
                  <c:v>41833</c:v>
                </c:pt>
                <c:pt idx="25">
                  <c:v>41834</c:v>
                </c:pt>
                <c:pt idx="26">
                  <c:v>41835</c:v>
                </c:pt>
                <c:pt idx="27">
                  <c:v>41836</c:v>
                </c:pt>
                <c:pt idx="28">
                  <c:v>41837</c:v>
                </c:pt>
                <c:pt idx="29">
                  <c:v>41838</c:v>
                </c:pt>
                <c:pt idx="30">
                  <c:v>41839</c:v>
                </c:pt>
                <c:pt idx="31">
                  <c:v>41840</c:v>
                </c:pt>
                <c:pt idx="33">
                  <c:v>41841</c:v>
                </c:pt>
                <c:pt idx="34">
                  <c:v>41842</c:v>
                </c:pt>
                <c:pt idx="35">
                  <c:v>41843</c:v>
                </c:pt>
                <c:pt idx="36">
                  <c:v>41844</c:v>
                </c:pt>
                <c:pt idx="37">
                  <c:v>41845</c:v>
                </c:pt>
                <c:pt idx="38">
                  <c:v>41846</c:v>
                </c:pt>
                <c:pt idx="39">
                  <c:v>41847</c:v>
                </c:pt>
                <c:pt idx="41">
                  <c:v>41848</c:v>
                </c:pt>
                <c:pt idx="42">
                  <c:v>41849</c:v>
                </c:pt>
                <c:pt idx="43">
                  <c:v>41850</c:v>
                </c:pt>
                <c:pt idx="44">
                  <c:v>41851</c:v>
                </c:pt>
                <c:pt idx="45">
                  <c:v>41852</c:v>
                </c:pt>
                <c:pt idx="46">
                  <c:v>41853</c:v>
                </c:pt>
                <c:pt idx="47">
                  <c:v>41854</c:v>
                </c:pt>
                <c:pt idx="49">
                  <c:v>41855</c:v>
                </c:pt>
                <c:pt idx="50">
                  <c:v>41856</c:v>
                </c:pt>
                <c:pt idx="51">
                  <c:v>41857</c:v>
                </c:pt>
                <c:pt idx="52">
                  <c:v>41858</c:v>
                </c:pt>
                <c:pt idx="53">
                  <c:v>41859</c:v>
                </c:pt>
                <c:pt idx="54">
                  <c:v>41860</c:v>
                </c:pt>
                <c:pt idx="55">
                  <c:v>41861</c:v>
                </c:pt>
                <c:pt idx="57">
                  <c:v>41862</c:v>
                </c:pt>
                <c:pt idx="58">
                  <c:v>41863</c:v>
                </c:pt>
                <c:pt idx="59">
                  <c:v>41864</c:v>
                </c:pt>
                <c:pt idx="60">
                  <c:v>41865</c:v>
                </c:pt>
                <c:pt idx="61">
                  <c:v>41866</c:v>
                </c:pt>
                <c:pt idx="62">
                  <c:v>41867</c:v>
                </c:pt>
                <c:pt idx="63">
                  <c:v>41868</c:v>
                </c:pt>
                <c:pt idx="65">
                  <c:v>41869</c:v>
                </c:pt>
                <c:pt idx="66">
                  <c:v>41870</c:v>
                </c:pt>
                <c:pt idx="67">
                  <c:v>41871</c:v>
                </c:pt>
                <c:pt idx="68">
                  <c:v>41872</c:v>
                </c:pt>
                <c:pt idx="69">
                  <c:v>41873</c:v>
                </c:pt>
                <c:pt idx="70">
                  <c:v>41874</c:v>
                </c:pt>
                <c:pt idx="71">
                  <c:v>41875</c:v>
                </c:pt>
                <c:pt idx="73">
                  <c:v>41876</c:v>
                </c:pt>
                <c:pt idx="74">
                  <c:v>41877</c:v>
                </c:pt>
                <c:pt idx="75">
                  <c:v>41878</c:v>
                </c:pt>
                <c:pt idx="76">
                  <c:v>41879</c:v>
                </c:pt>
                <c:pt idx="77">
                  <c:v>41880</c:v>
                </c:pt>
                <c:pt idx="78">
                  <c:v>41881</c:v>
                </c:pt>
                <c:pt idx="79">
                  <c:v>41882</c:v>
                </c:pt>
                <c:pt idx="81">
                  <c:v>41883</c:v>
                </c:pt>
                <c:pt idx="82">
                  <c:v>41884</c:v>
                </c:pt>
                <c:pt idx="83">
                  <c:v>41885</c:v>
                </c:pt>
                <c:pt idx="84">
                  <c:v>41886</c:v>
                </c:pt>
                <c:pt idx="85">
                  <c:v>41887</c:v>
                </c:pt>
                <c:pt idx="86">
                  <c:v>41888</c:v>
                </c:pt>
                <c:pt idx="87">
                  <c:v>41889</c:v>
                </c:pt>
                <c:pt idx="89">
                  <c:v>41890</c:v>
                </c:pt>
                <c:pt idx="90">
                  <c:v>41891</c:v>
                </c:pt>
                <c:pt idx="91">
                  <c:v>41892</c:v>
                </c:pt>
                <c:pt idx="92">
                  <c:v>41893</c:v>
                </c:pt>
                <c:pt idx="93">
                  <c:v>41894</c:v>
                </c:pt>
                <c:pt idx="94">
                  <c:v>41895</c:v>
                </c:pt>
                <c:pt idx="95">
                  <c:v>41896</c:v>
                </c:pt>
                <c:pt idx="97">
                  <c:v>41897</c:v>
                </c:pt>
                <c:pt idx="98">
                  <c:v>41898</c:v>
                </c:pt>
                <c:pt idx="99">
                  <c:v>41899</c:v>
                </c:pt>
                <c:pt idx="100">
                  <c:v>41900</c:v>
                </c:pt>
                <c:pt idx="101">
                  <c:v>41901</c:v>
                </c:pt>
                <c:pt idx="102">
                  <c:v>41902</c:v>
                </c:pt>
                <c:pt idx="103">
                  <c:v>41903</c:v>
                </c:pt>
                <c:pt idx="105">
                  <c:v>41904</c:v>
                </c:pt>
                <c:pt idx="106">
                  <c:v>41905</c:v>
                </c:pt>
                <c:pt idx="107">
                  <c:v>41906</c:v>
                </c:pt>
                <c:pt idx="108">
                  <c:v>41907</c:v>
                </c:pt>
                <c:pt idx="109">
                  <c:v>41908</c:v>
                </c:pt>
                <c:pt idx="110">
                  <c:v>41909</c:v>
                </c:pt>
                <c:pt idx="111">
                  <c:v>41910</c:v>
                </c:pt>
                <c:pt idx="113">
                  <c:v>41911</c:v>
                </c:pt>
                <c:pt idx="114">
                  <c:v>41912</c:v>
                </c:pt>
                <c:pt idx="115">
                  <c:v>41913</c:v>
                </c:pt>
                <c:pt idx="116">
                  <c:v>41914</c:v>
                </c:pt>
                <c:pt idx="117">
                  <c:v>41915</c:v>
                </c:pt>
                <c:pt idx="118">
                  <c:v>41916</c:v>
                </c:pt>
                <c:pt idx="119">
                  <c:v>41917</c:v>
                </c:pt>
                <c:pt idx="121">
                  <c:v>41918</c:v>
                </c:pt>
                <c:pt idx="122">
                  <c:v>41919</c:v>
                </c:pt>
                <c:pt idx="123">
                  <c:v>41920</c:v>
                </c:pt>
                <c:pt idx="124">
                  <c:v>41921</c:v>
                </c:pt>
                <c:pt idx="125">
                  <c:v>41922</c:v>
                </c:pt>
                <c:pt idx="126">
                  <c:v>41923</c:v>
                </c:pt>
                <c:pt idx="127">
                  <c:v>41924</c:v>
                </c:pt>
                <c:pt idx="129">
                  <c:v>41925</c:v>
                </c:pt>
                <c:pt idx="130">
                  <c:v>41926</c:v>
                </c:pt>
                <c:pt idx="131">
                  <c:v>41927</c:v>
                </c:pt>
                <c:pt idx="132">
                  <c:v>41928</c:v>
                </c:pt>
                <c:pt idx="133">
                  <c:v>41929</c:v>
                </c:pt>
                <c:pt idx="134">
                  <c:v>41930</c:v>
                </c:pt>
                <c:pt idx="135">
                  <c:v>41931</c:v>
                </c:pt>
              </c:strCache>
            </c:strRef>
          </c:cat>
          <c:val>
            <c:numRef>
              <c:f>Schedule!$I$5:$I$195</c:f>
              <c:numCache>
                <c:ptCount val="136"/>
                <c:pt idx="7">
                  <c:v>32</c:v>
                </c:pt>
                <c:pt idx="15">
                  <c:v>23.5</c:v>
                </c:pt>
                <c:pt idx="23">
                  <c:v>29.1</c:v>
                </c:pt>
                <c:pt idx="31">
                  <c:v>26.5</c:v>
                </c:pt>
                <c:pt idx="39">
                  <c:v>29.5</c:v>
                </c:pt>
                <c:pt idx="47">
                  <c:v>28.22</c:v>
                </c:pt>
                <c:pt idx="55">
                  <c:v>34.6</c:v>
                </c:pt>
                <c:pt idx="63">
                  <c:v>31.1</c:v>
                </c:pt>
                <c:pt idx="71">
                  <c:v>34</c:v>
                </c:pt>
                <c:pt idx="79">
                  <c:v>41.31</c:v>
                </c:pt>
                <c:pt idx="87">
                  <c:v>34</c:v>
                </c:pt>
                <c:pt idx="95">
                  <c:v>37.5</c:v>
                </c:pt>
                <c:pt idx="103">
                  <c:v>41.5</c:v>
                </c:pt>
                <c:pt idx="111">
                  <c:v>37.11</c:v>
                </c:pt>
                <c:pt idx="119">
                  <c:v>31.73</c:v>
                </c:pt>
                <c:pt idx="127">
                  <c:v>20.5</c:v>
                </c:pt>
                <c:pt idx="135">
                  <c:v>37.2</c:v>
                </c:pt>
              </c:numCache>
            </c:numRef>
          </c:val>
          <c:smooth val="0"/>
        </c:ser>
        <c:ser>
          <c:idx val="1"/>
          <c:order val="1"/>
          <c:tx>
            <c:v>Weekly total Actual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Schedule!$K$5:$K$195</c:f>
              <c:numCache>
                <c:ptCount val="136"/>
                <c:pt idx="7">
                  <c:v>0</c:v>
                </c:pt>
                <c:pt idx="15">
                  <c:v>0</c:v>
                </c:pt>
                <c:pt idx="23">
                  <c:v>0</c:v>
                </c:pt>
                <c:pt idx="31">
                  <c:v>0</c:v>
                </c:pt>
                <c:pt idx="39">
                  <c:v>0</c:v>
                </c:pt>
                <c:pt idx="47">
                  <c:v>0</c:v>
                </c:pt>
                <c:pt idx="55">
                  <c:v>0</c:v>
                </c:pt>
                <c:pt idx="63">
                  <c:v>0</c:v>
                </c:pt>
                <c:pt idx="71">
                  <c:v>0</c:v>
                </c:pt>
                <c:pt idx="79">
                  <c:v>0</c:v>
                </c:pt>
                <c:pt idx="87">
                  <c:v>0</c:v>
                </c:pt>
                <c:pt idx="95">
                  <c:v>0</c:v>
                </c:pt>
                <c:pt idx="103">
                  <c:v>0</c:v>
                </c:pt>
                <c:pt idx="111">
                  <c:v>0</c:v>
                </c:pt>
                <c:pt idx="119">
                  <c:v>0</c:v>
                </c:pt>
                <c:pt idx="127">
                  <c:v>0</c:v>
                </c:pt>
                <c:pt idx="135">
                  <c:v>0</c:v>
                </c:pt>
              </c:numCache>
            </c:numRef>
          </c:val>
          <c:smooth val="0"/>
        </c:ser>
        <c:marker val="1"/>
        <c:axId val="15652412"/>
        <c:axId val="6653981"/>
      </c:lineChart>
      <c:dateAx>
        <c:axId val="15652412"/>
        <c:scaling>
          <c:orientation val="minMax"/>
        </c:scaling>
        <c:axPos val="b"/>
        <c:delete val="0"/>
        <c:numFmt formatCode="[$-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39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5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2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226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Longest Run Target v Actual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"/>
          <c:w val="0.98675"/>
          <c:h val="0.83425"/>
        </c:manualLayout>
      </c:layout>
      <c:lineChart>
        <c:grouping val="standard"/>
        <c:varyColors val="0"/>
        <c:ser>
          <c:idx val="0"/>
          <c:order val="0"/>
          <c:tx>
            <c:v>Weekly Long Run Target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Schedule!$A$5:$A$195</c:f>
              <c:strCache>
                <c:ptCount val="136"/>
                <c:pt idx="1">
                  <c:v>41813</c:v>
                </c:pt>
                <c:pt idx="2">
                  <c:v>41814</c:v>
                </c:pt>
                <c:pt idx="3">
                  <c:v>41815</c:v>
                </c:pt>
                <c:pt idx="4">
                  <c:v>41816</c:v>
                </c:pt>
                <c:pt idx="5">
                  <c:v>41817</c:v>
                </c:pt>
                <c:pt idx="6">
                  <c:v>41818</c:v>
                </c:pt>
                <c:pt idx="7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7">
                  <c:v>41827</c:v>
                </c:pt>
                <c:pt idx="18">
                  <c:v>41828</c:v>
                </c:pt>
                <c:pt idx="19">
                  <c:v>41829</c:v>
                </c:pt>
                <c:pt idx="20">
                  <c:v>41830</c:v>
                </c:pt>
                <c:pt idx="21">
                  <c:v>41831</c:v>
                </c:pt>
                <c:pt idx="22">
                  <c:v>41832</c:v>
                </c:pt>
                <c:pt idx="23">
                  <c:v>41833</c:v>
                </c:pt>
                <c:pt idx="25">
                  <c:v>41834</c:v>
                </c:pt>
                <c:pt idx="26">
                  <c:v>41835</c:v>
                </c:pt>
                <c:pt idx="27">
                  <c:v>41836</c:v>
                </c:pt>
                <c:pt idx="28">
                  <c:v>41837</c:v>
                </c:pt>
                <c:pt idx="29">
                  <c:v>41838</c:v>
                </c:pt>
                <c:pt idx="30">
                  <c:v>41839</c:v>
                </c:pt>
                <c:pt idx="31">
                  <c:v>41840</c:v>
                </c:pt>
                <c:pt idx="33">
                  <c:v>41841</c:v>
                </c:pt>
                <c:pt idx="34">
                  <c:v>41842</c:v>
                </c:pt>
                <c:pt idx="35">
                  <c:v>41843</c:v>
                </c:pt>
                <c:pt idx="36">
                  <c:v>41844</c:v>
                </c:pt>
                <c:pt idx="37">
                  <c:v>41845</c:v>
                </c:pt>
                <c:pt idx="38">
                  <c:v>41846</c:v>
                </c:pt>
                <c:pt idx="39">
                  <c:v>41847</c:v>
                </c:pt>
                <c:pt idx="41">
                  <c:v>41848</c:v>
                </c:pt>
                <c:pt idx="42">
                  <c:v>41849</c:v>
                </c:pt>
                <c:pt idx="43">
                  <c:v>41850</c:v>
                </c:pt>
                <c:pt idx="44">
                  <c:v>41851</c:v>
                </c:pt>
                <c:pt idx="45">
                  <c:v>41852</c:v>
                </c:pt>
                <c:pt idx="46">
                  <c:v>41853</c:v>
                </c:pt>
                <c:pt idx="47">
                  <c:v>41854</c:v>
                </c:pt>
                <c:pt idx="49">
                  <c:v>41855</c:v>
                </c:pt>
                <c:pt idx="50">
                  <c:v>41856</c:v>
                </c:pt>
                <c:pt idx="51">
                  <c:v>41857</c:v>
                </c:pt>
                <c:pt idx="52">
                  <c:v>41858</c:v>
                </c:pt>
                <c:pt idx="53">
                  <c:v>41859</c:v>
                </c:pt>
                <c:pt idx="54">
                  <c:v>41860</c:v>
                </c:pt>
                <c:pt idx="55">
                  <c:v>41861</c:v>
                </c:pt>
                <c:pt idx="57">
                  <c:v>41862</c:v>
                </c:pt>
                <c:pt idx="58">
                  <c:v>41863</c:v>
                </c:pt>
                <c:pt idx="59">
                  <c:v>41864</c:v>
                </c:pt>
                <c:pt idx="60">
                  <c:v>41865</c:v>
                </c:pt>
                <c:pt idx="61">
                  <c:v>41866</c:v>
                </c:pt>
                <c:pt idx="62">
                  <c:v>41867</c:v>
                </c:pt>
                <c:pt idx="63">
                  <c:v>41868</c:v>
                </c:pt>
                <c:pt idx="65">
                  <c:v>41869</c:v>
                </c:pt>
                <c:pt idx="66">
                  <c:v>41870</c:v>
                </c:pt>
                <c:pt idx="67">
                  <c:v>41871</c:v>
                </c:pt>
                <c:pt idx="68">
                  <c:v>41872</c:v>
                </c:pt>
                <c:pt idx="69">
                  <c:v>41873</c:v>
                </c:pt>
                <c:pt idx="70">
                  <c:v>41874</c:v>
                </c:pt>
                <c:pt idx="71">
                  <c:v>41875</c:v>
                </c:pt>
                <c:pt idx="73">
                  <c:v>41876</c:v>
                </c:pt>
                <c:pt idx="74">
                  <c:v>41877</c:v>
                </c:pt>
                <c:pt idx="75">
                  <c:v>41878</c:v>
                </c:pt>
                <c:pt idx="76">
                  <c:v>41879</c:v>
                </c:pt>
                <c:pt idx="77">
                  <c:v>41880</c:v>
                </c:pt>
                <c:pt idx="78">
                  <c:v>41881</c:v>
                </c:pt>
                <c:pt idx="79">
                  <c:v>41882</c:v>
                </c:pt>
                <c:pt idx="81">
                  <c:v>41883</c:v>
                </c:pt>
                <c:pt idx="82">
                  <c:v>41884</c:v>
                </c:pt>
                <c:pt idx="83">
                  <c:v>41885</c:v>
                </c:pt>
                <c:pt idx="84">
                  <c:v>41886</c:v>
                </c:pt>
                <c:pt idx="85">
                  <c:v>41887</c:v>
                </c:pt>
                <c:pt idx="86">
                  <c:v>41888</c:v>
                </c:pt>
                <c:pt idx="87">
                  <c:v>41889</c:v>
                </c:pt>
                <c:pt idx="89">
                  <c:v>41890</c:v>
                </c:pt>
                <c:pt idx="90">
                  <c:v>41891</c:v>
                </c:pt>
                <c:pt idx="91">
                  <c:v>41892</c:v>
                </c:pt>
                <c:pt idx="92">
                  <c:v>41893</c:v>
                </c:pt>
                <c:pt idx="93">
                  <c:v>41894</c:v>
                </c:pt>
                <c:pt idx="94">
                  <c:v>41895</c:v>
                </c:pt>
                <c:pt idx="95">
                  <c:v>41896</c:v>
                </c:pt>
                <c:pt idx="97">
                  <c:v>41897</c:v>
                </c:pt>
                <c:pt idx="98">
                  <c:v>41898</c:v>
                </c:pt>
                <c:pt idx="99">
                  <c:v>41899</c:v>
                </c:pt>
                <c:pt idx="100">
                  <c:v>41900</c:v>
                </c:pt>
                <c:pt idx="101">
                  <c:v>41901</c:v>
                </c:pt>
                <c:pt idx="102">
                  <c:v>41902</c:v>
                </c:pt>
                <c:pt idx="103">
                  <c:v>41903</c:v>
                </c:pt>
                <c:pt idx="105">
                  <c:v>41904</c:v>
                </c:pt>
                <c:pt idx="106">
                  <c:v>41905</c:v>
                </c:pt>
                <c:pt idx="107">
                  <c:v>41906</c:v>
                </c:pt>
                <c:pt idx="108">
                  <c:v>41907</c:v>
                </c:pt>
                <c:pt idx="109">
                  <c:v>41908</c:v>
                </c:pt>
                <c:pt idx="110">
                  <c:v>41909</c:v>
                </c:pt>
                <c:pt idx="111">
                  <c:v>41910</c:v>
                </c:pt>
                <c:pt idx="113">
                  <c:v>41911</c:v>
                </c:pt>
                <c:pt idx="114">
                  <c:v>41912</c:v>
                </c:pt>
                <c:pt idx="115">
                  <c:v>41913</c:v>
                </c:pt>
                <c:pt idx="116">
                  <c:v>41914</c:v>
                </c:pt>
                <c:pt idx="117">
                  <c:v>41915</c:v>
                </c:pt>
                <c:pt idx="118">
                  <c:v>41916</c:v>
                </c:pt>
                <c:pt idx="119">
                  <c:v>41917</c:v>
                </c:pt>
                <c:pt idx="121">
                  <c:v>41918</c:v>
                </c:pt>
                <c:pt idx="122">
                  <c:v>41919</c:v>
                </c:pt>
                <c:pt idx="123">
                  <c:v>41920</c:v>
                </c:pt>
                <c:pt idx="124">
                  <c:v>41921</c:v>
                </c:pt>
                <c:pt idx="125">
                  <c:v>41922</c:v>
                </c:pt>
                <c:pt idx="126">
                  <c:v>41923</c:v>
                </c:pt>
                <c:pt idx="127">
                  <c:v>41924</c:v>
                </c:pt>
                <c:pt idx="129">
                  <c:v>41925</c:v>
                </c:pt>
                <c:pt idx="130">
                  <c:v>41926</c:v>
                </c:pt>
                <c:pt idx="131">
                  <c:v>41927</c:v>
                </c:pt>
                <c:pt idx="132">
                  <c:v>41928</c:v>
                </c:pt>
                <c:pt idx="133">
                  <c:v>41929</c:v>
                </c:pt>
                <c:pt idx="134">
                  <c:v>41930</c:v>
                </c:pt>
                <c:pt idx="135">
                  <c:v>41931</c:v>
                </c:pt>
              </c:strCache>
            </c:strRef>
          </c:cat>
          <c:val>
            <c:numRef>
              <c:f>Schedule!$J$5:$J$195</c:f>
              <c:numCache>
                <c:ptCount val="136"/>
                <c:pt idx="7">
                  <c:v>16.5</c:v>
                </c:pt>
                <c:pt idx="15">
                  <c:v>10</c:v>
                </c:pt>
                <c:pt idx="23">
                  <c:v>13</c:v>
                </c:pt>
                <c:pt idx="31">
                  <c:v>16</c:v>
                </c:pt>
                <c:pt idx="39">
                  <c:v>18</c:v>
                </c:pt>
                <c:pt idx="47">
                  <c:v>15</c:v>
                </c:pt>
                <c:pt idx="55">
                  <c:v>18</c:v>
                </c:pt>
                <c:pt idx="63">
                  <c:v>13.1</c:v>
                </c:pt>
                <c:pt idx="71">
                  <c:v>19</c:v>
                </c:pt>
                <c:pt idx="79">
                  <c:v>18</c:v>
                </c:pt>
                <c:pt idx="87">
                  <c:v>14</c:v>
                </c:pt>
                <c:pt idx="95">
                  <c:v>20</c:v>
                </c:pt>
                <c:pt idx="103">
                  <c:v>22</c:v>
                </c:pt>
                <c:pt idx="111">
                  <c:v>20</c:v>
                </c:pt>
                <c:pt idx="119">
                  <c:v>12</c:v>
                </c:pt>
                <c:pt idx="127">
                  <c:v>8</c:v>
                </c:pt>
                <c:pt idx="135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v>Weekly Long Run Actual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Schedule!$L$5:$L$195</c:f>
              <c:numCache>
                <c:ptCount val="136"/>
                <c:pt idx="7">
                  <c:v>0</c:v>
                </c:pt>
                <c:pt idx="15">
                  <c:v>0</c:v>
                </c:pt>
                <c:pt idx="23">
                  <c:v>0</c:v>
                </c:pt>
                <c:pt idx="31">
                  <c:v>0</c:v>
                </c:pt>
                <c:pt idx="39">
                  <c:v>0</c:v>
                </c:pt>
                <c:pt idx="47">
                  <c:v>0</c:v>
                </c:pt>
                <c:pt idx="55">
                  <c:v>0</c:v>
                </c:pt>
                <c:pt idx="63">
                  <c:v>0</c:v>
                </c:pt>
                <c:pt idx="71">
                  <c:v>0</c:v>
                </c:pt>
                <c:pt idx="79">
                  <c:v>0</c:v>
                </c:pt>
                <c:pt idx="87">
                  <c:v>0</c:v>
                </c:pt>
                <c:pt idx="95">
                  <c:v>0</c:v>
                </c:pt>
                <c:pt idx="103">
                  <c:v>0</c:v>
                </c:pt>
                <c:pt idx="111">
                  <c:v>0</c:v>
                </c:pt>
                <c:pt idx="119">
                  <c:v>0</c:v>
                </c:pt>
                <c:pt idx="127">
                  <c:v>0</c:v>
                </c:pt>
                <c:pt idx="135">
                  <c:v>0</c:v>
                </c:pt>
              </c:numCache>
            </c:numRef>
          </c:val>
          <c:smooth val="0"/>
        </c:ser>
        <c:marker val="1"/>
        <c:axId val="59885830"/>
        <c:axId val="2101559"/>
      </c:lineChart>
      <c:dateAx>
        <c:axId val="59885830"/>
        <c:scaling>
          <c:orientation val="minMax"/>
        </c:scaling>
        <c:axPos val="b"/>
        <c:delete val="0"/>
        <c:numFmt formatCode="[$-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15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01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226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561975</xdr:rowOff>
    </xdr:to>
    <xdr:pic>
      <xdr:nvPicPr>
        <xdr:cNvPr id="1" name="Picture 2" descr="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13</xdr:col>
      <xdr:colOff>314325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628650" y="390525"/>
        <a:ext cx="7610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295275</xdr:colOff>
      <xdr:row>48</xdr:row>
      <xdr:rowOff>123825</xdr:rowOff>
    </xdr:to>
    <xdr:graphicFrame>
      <xdr:nvGraphicFramePr>
        <xdr:cNvPr id="2" name="Chart 3"/>
        <xdr:cNvGraphicFramePr/>
      </xdr:nvGraphicFramePr>
      <xdr:xfrm>
        <a:off x="609600" y="4953000"/>
        <a:ext cx="761047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">
      <pane xSplit="6" ySplit="3" topLeftCell="G6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61" sqref="F61"/>
    </sheetView>
  </sheetViews>
  <sheetFormatPr defaultColWidth="9.140625" defaultRowHeight="15"/>
  <cols>
    <col min="1" max="1" width="17.00390625" style="65" customWidth="1"/>
    <col min="2" max="2" width="11.421875" style="7" bestFit="1" customWidth="1"/>
    <col min="3" max="3" width="33.57421875" style="0" customWidth="1"/>
    <col min="4" max="4" width="9.421875" style="64" customWidth="1"/>
    <col min="5" max="5" width="13.28125" style="21" customWidth="1"/>
    <col min="6" max="6" width="16.00390625" style="21" bestFit="1" customWidth="1"/>
    <col min="7" max="7" width="43.28125" style="18" customWidth="1"/>
    <col min="8" max="8" width="3.28125" style="0" customWidth="1"/>
    <col min="9" max="9" width="7.57421875" style="21" customWidth="1"/>
    <col min="10" max="10" width="8.00390625" style="21" customWidth="1"/>
    <col min="11" max="11" width="8.421875" style="21" customWidth="1"/>
    <col min="12" max="12" width="7.8515625" style="21" customWidth="1"/>
    <col min="13" max="19" width="14.28125" style="0" customWidth="1"/>
  </cols>
  <sheetData>
    <row r="1" spans="3:7" ht="15">
      <c r="C1" s="84" t="s">
        <v>133</v>
      </c>
      <c r="D1" s="84"/>
      <c r="E1" s="84"/>
      <c r="F1" s="22" t="s">
        <v>23</v>
      </c>
      <c r="G1" s="44">
        <v>41931</v>
      </c>
    </row>
    <row r="2" spans="3:12" ht="15">
      <c r="C2" s="84"/>
      <c r="D2" s="84"/>
      <c r="E2" s="84"/>
      <c r="G2" s="19"/>
      <c r="H2" s="7"/>
      <c r="I2" s="83" t="s">
        <v>34</v>
      </c>
      <c r="J2" s="83"/>
      <c r="K2" s="82" t="s">
        <v>33</v>
      </c>
      <c r="L2" s="82"/>
    </row>
    <row r="3" spans="1:12" s="5" customFormat="1" ht="45">
      <c r="A3" s="66"/>
      <c r="B3" s="8"/>
      <c r="C3" s="22" t="s">
        <v>19</v>
      </c>
      <c r="D3" s="70" t="s">
        <v>55</v>
      </c>
      <c r="E3" s="22" t="s">
        <v>31</v>
      </c>
      <c r="F3" s="22" t="s">
        <v>32</v>
      </c>
      <c r="G3" s="20" t="s">
        <v>20</v>
      </c>
      <c r="I3" s="42" t="s">
        <v>21</v>
      </c>
      <c r="J3" s="42" t="s">
        <v>35</v>
      </c>
      <c r="K3" s="42" t="s">
        <v>21</v>
      </c>
      <c r="L3" s="42" t="s">
        <v>22</v>
      </c>
    </row>
    <row r="4" spans="1:12" ht="15" hidden="1">
      <c r="A4" s="67"/>
      <c r="B4" s="9"/>
      <c r="C4" s="10" t="str">
        <f>"Week "&amp;D4</f>
        <v>Week -6</v>
      </c>
      <c r="D4" s="77">
        <v>-6</v>
      </c>
      <c r="E4" s="24">
        <f>SUM(E5:E11)</f>
        <v>20.6</v>
      </c>
      <c r="F4" s="78"/>
      <c r="G4" s="45"/>
      <c r="H4" s="11"/>
      <c r="I4" s="28"/>
      <c r="J4" s="26"/>
      <c r="K4" s="28"/>
      <c r="L4" s="26"/>
    </row>
    <row r="5" spans="1:12" ht="15" hidden="1">
      <c r="A5" s="68">
        <f aca="true" t="shared" si="0" ref="A5:A10">A6-1</f>
        <v>41764</v>
      </c>
      <c r="B5" s="12" t="str">
        <f aca="true" t="shared" si="1" ref="B5:B11">LOOKUP(WEEKDAY(A5),weekdaynames)</f>
        <v>Monday</v>
      </c>
      <c r="C5" s="13" t="s">
        <v>1</v>
      </c>
      <c r="D5" s="72">
        <f aca="true" t="shared" si="2" ref="D5:D11">IF(ISNUMBER(FIND("effort",C5)),LOOKUP(RIGHT(C5,16),efforttable),"")</f>
      </c>
      <c r="E5" s="38">
        <v>2.5</v>
      </c>
      <c r="F5" s="32"/>
      <c r="G5" s="33"/>
      <c r="H5" s="6"/>
      <c r="I5" s="29"/>
      <c r="J5" s="27"/>
      <c r="K5" s="29"/>
      <c r="L5" s="27"/>
    </row>
    <row r="6" spans="1:12" ht="15" hidden="1">
      <c r="A6" s="68">
        <f t="shared" si="0"/>
        <v>41765</v>
      </c>
      <c r="B6" s="12" t="str">
        <f t="shared" si="1"/>
        <v>Tuesday</v>
      </c>
      <c r="C6" s="14" t="s">
        <v>3</v>
      </c>
      <c r="D6" s="72">
        <f t="shared" si="2"/>
        <v>0.006423611111111112</v>
      </c>
      <c r="E6" s="39">
        <v>4</v>
      </c>
      <c r="F6" s="34"/>
      <c r="G6" s="33"/>
      <c r="H6" s="6"/>
      <c r="I6" s="29"/>
      <c r="J6" s="27"/>
      <c r="K6" s="29"/>
      <c r="L6" s="27"/>
    </row>
    <row r="7" spans="1:12" ht="15" hidden="1">
      <c r="A7" s="68">
        <f t="shared" si="0"/>
        <v>41766</v>
      </c>
      <c r="B7" s="12" t="str">
        <f t="shared" si="1"/>
        <v>Wednesday</v>
      </c>
      <c r="C7" s="6" t="s">
        <v>0</v>
      </c>
      <c r="D7" s="72">
        <f t="shared" si="2"/>
      </c>
      <c r="E7" s="40"/>
      <c r="F7" s="35"/>
      <c r="G7" s="33"/>
      <c r="H7" s="6"/>
      <c r="I7" s="29"/>
      <c r="J7" s="27"/>
      <c r="K7" s="29"/>
      <c r="L7" s="27"/>
    </row>
    <row r="8" spans="1:12" ht="15" hidden="1">
      <c r="A8" s="68">
        <f t="shared" si="0"/>
        <v>41767</v>
      </c>
      <c r="B8" s="12" t="str">
        <f t="shared" si="1"/>
        <v>Thursday</v>
      </c>
      <c r="C8" s="14" t="s">
        <v>66</v>
      </c>
      <c r="D8" s="72">
        <f t="shared" si="2"/>
        <v>0.005709876543209877</v>
      </c>
      <c r="E8" s="39">
        <v>4</v>
      </c>
      <c r="F8" s="34"/>
      <c r="G8" s="33"/>
      <c r="H8" s="6"/>
      <c r="I8" s="29"/>
      <c r="J8" s="27"/>
      <c r="K8" s="29"/>
      <c r="L8" s="27"/>
    </row>
    <row r="9" spans="1:12" ht="15" hidden="1">
      <c r="A9" s="68">
        <f t="shared" si="0"/>
        <v>41768</v>
      </c>
      <c r="B9" s="12" t="str">
        <f t="shared" si="1"/>
        <v>Friday</v>
      </c>
      <c r="C9" s="81" t="s">
        <v>109</v>
      </c>
      <c r="D9" s="72">
        <f t="shared" si="2"/>
        <v>0.004996141975308643</v>
      </c>
      <c r="E9" s="40">
        <v>3.1</v>
      </c>
      <c r="F9" s="35"/>
      <c r="G9" s="33" t="s">
        <v>112</v>
      </c>
      <c r="H9" s="6"/>
      <c r="I9" s="29"/>
      <c r="J9" s="27"/>
      <c r="K9" s="29"/>
      <c r="L9" s="27"/>
    </row>
    <row r="10" spans="1:12" ht="15" hidden="1">
      <c r="A10" s="68">
        <f t="shared" si="0"/>
        <v>41769</v>
      </c>
      <c r="B10" s="12" t="str">
        <f t="shared" si="1"/>
        <v>Saturday</v>
      </c>
      <c r="C10" s="6" t="s">
        <v>0</v>
      </c>
      <c r="D10" s="72">
        <f t="shared" si="2"/>
      </c>
      <c r="E10" s="39"/>
      <c r="F10" s="34"/>
      <c r="G10" s="33"/>
      <c r="H10" s="6"/>
      <c r="I10" s="30"/>
      <c r="J10" s="31"/>
      <c r="K10" s="30"/>
      <c r="L10" s="31"/>
    </row>
    <row r="11" spans="1:12" ht="15" hidden="1">
      <c r="A11" s="69">
        <f>A13-1</f>
        <v>41770</v>
      </c>
      <c r="B11" s="16" t="str">
        <f t="shared" si="1"/>
        <v>Sunday</v>
      </c>
      <c r="C11" s="15" t="s">
        <v>68</v>
      </c>
      <c r="D11" s="72">
        <f t="shared" si="2"/>
        <v>0.006423611111111112</v>
      </c>
      <c r="E11" s="39">
        <v>7</v>
      </c>
      <c r="F11" s="36"/>
      <c r="G11" s="37"/>
      <c r="H11" s="17"/>
      <c r="I11" s="23">
        <f>E4</f>
        <v>20.6</v>
      </c>
      <c r="J11" s="23">
        <f>MAX(E5:E11)</f>
        <v>7</v>
      </c>
      <c r="K11" s="43">
        <f>SUM(F5:F11)</f>
        <v>0</v>
      </c>
      <c r="L11" s="43">
        <f>MAX(F5:F11)</f>
        <v>0</v>
      </c>
    </row>
    <row r="12" spans="1:12" ht="15" hidden="1">
      <c r="A12" s="67"/>
      <c r="B12" s="9"/>
      <c r="C12" s="10" t="str">
        <f>"Week "&amp;D12</f>
        <v>Week -5</v>
      </c>
      <c r="D12" s="77">
        <f>D4+1</f>
        <v>-5</v>
      </c>
      <c r="E12" s="24">
        <f>SUM(E13:E19)</f>
        <v>19.5</v>
      </c>
      <c r="F12" s="25"/>
      <c r="G12" s="45"/>
      <c r="H12" s="11"/>
      <c r="I12" s="28"/>
      <c r="J12" s="26"/>
      <c r="K12" s="28"/>
      <c r="L12" s="26"/>
    </row>
    <row r="13" spans="1:12" ht="15" hidden="1">
      <c r="A13" s="68">
        <f aca="true" t="shared" si="3" ref="A13:A18">A14-1</f>
        <v>41771</v>
      </c>
      <c r="B13" s="12" t="str">
        <f aca="true" t="shared" si="4" ref="B13:B19">LOOKUP(WEEKDAY(A13),weekdaynames)</f>
        <v>Monday</v>
      </c>
      <c r="C13" s="13" t="s">
        <v>1</v>
      </c>
      <c r="D13" s="72">
        <f aca="true" t="shared" si="5" ref="D13:D19">IF(ISNUMBER(FIND("effort",C13)),LOOKUP(RIGHT(C13,16),efforttable),"")</f>
      </c>
      <c r="E13" s="38">
        <v>2.5</v>
      </c>
      <c r="F13" s="32"/>
      <c r="G13" s="33"/>
      <c r="H13" s="6"/>
      <c r="I13" s="29"/>
      <c r="J13" s="27"/>
      <c r="K13" s="29"/>
      <c r="L13" s="27"/>
    </row>
    <row r="14" spans="1:12" ht="15" hidden="1">
      <c r="A14" s="68">
        <f t="shared" si="3"/>
        <v>41772</v>
      </c>
      <c r="B14" s="12" t="str">
        <f t="shared" si="4"/>
        <v>Tuesday</v>
      </c>
      <c r="C14" s="15" t="s">
        <v>4</v>
      </c>
      <c r="D14" s="72">
        <f t="shared" si="5"/>
      </c>
      <c r="E14" s="39">
        <v>4</v>
      </c>
      <c r="F14" s="34"/>
      <c r="G14" s="33"/>
      <c r="H14" s="6"/>
      <c r="I14" s="29"/>
      <c r="J14" s="27"/>
      <c r="K14" s="29"/>
      <c r="L14" s="27"/>
    </row>
    <row r="15" spans="1:12" ht="15" hidden="1">
      <c r="A15" s="68">
        <f t="shared" si="3"/>
        <v>41773</v>
      </c>
      <c r="B15" s="12" t="str">
        <f t="shared" si="4"/>
        <v>Wednesday</v>
      </c>
      <c r="C15" s="6" t="s">
        <v>0</v>
      </c>
      <c r="D15" s="72">
        <f t="shared" si="5"/>
      </c>
      <c r="E15" s="40"/>
      <c r="F15" s="35"/>
      <c r="G15" s="33"/>
      <c r="H15" s="6"/>
      <c r="I15" s="29"/>
      <c r="J15" s="27"/>
      <c r="K15" s="29"/>
      <c r="L15" s="27"/>
    </row>
    <row r="16" spans="1:12" ht="15" hidden="1">
      <c r="A16" s="68">
        <f t="shared" si="3"/>
        <v>41774</v>
      </c>
      <c r="B16" s="12" t="str">
        <f t="shared" si="4"/>
        <v>Thursday</v>
      </c>
      <c r="C16" s="14" t="s">
        <v>70</v>
      </c>
      <c r="D16" s="72">
        <f t="shared" si="5"/>
        <v>0.005709876543209877</v>
      </c>
      <c r="E16" s="39">
        <v>5</v>
      </c>
      <c r="F16" s="34"/>
      <c r="G16" s="33"/>
      <c r="H16" s="6"/>
      <c r="I16" s="29"/>
      <c r="J16" s="27"/>
      <c r="K16" s="29"/>
      <c r="L16" s="27"/>
    </row>
    <row r="17" spans="1:12" ht="15" hidden="1">
      <c r="A17" s="68">
        <f t="shared" si="3"/>
        <v>41775</v>
      </c>
      <c r="B17" s="12" t="str">
        <f t="shared" si="4"/>
        <v>Friday</v>
      </c>
      <c r="C17" s="6" t="s">
        <v>0</v>
      </c>
      <c r="D17" s="72">
        <f t="shared" si="5"/>
      </c>
      <c r="E17" s="40"/>
      <c r="F17" s="35"/>
      <c r="G17" s="33"/>
      <c r="H17" s="6"/>
      <c r="I17" s="29"/>
      <c r="J17" s="27"/>
      <c r="K17" s="29"/>
      <c r="L17" s="27"/>
    </row>
    <row r="18" spans="1:12" ht="15" hidden="1">
      <c r="A18" s="68">
        <f t="shared" si="3"/>
        <v>41776</v>
      </c>
      <c r="B18" s="12" t="str">
        <f t="shared" si="4"/>
        <v>Saturday</v>
      </c>
      <c r="C18" s="15" t="s">
        <v>69</v>
      </c>
      <c r="D18" s="72">
        <f t="shared" si="5"/>
        <v>0.006423611111111112</v>
      </c>
      <c r="E18" s="39">
        <v>8</v>
      </c>
      <c r="F18" s="34"/>
      <c r="G18" s="33"/>
      <c r="H18" s="6"/>
      <c r="I18" s="30"/>
      <c r="J18" s="31"/>
      <c r="K18" s="30"/>
      <c r="L18" s="31"/>
    </row>
    <row r="19" spans="1:12" ht="15" hidden="1">
      <c r="A19" s="69">
        <f>A21-1</f>
        <v>41777</v>
      </c>
      <c r="B19" s="16" t="str">
        <f t="shared" si="4"/>
        <v>Sunday</v>
      </c>
      <c r="C19" s="17" t="s">
        <v>0</v>
      </c>
      <c r="D19" s="72">
        <f t="shared" si="5"/>
      </c>
      <c r="E19" s="41"/>
      <c r="F19" s="36"/>
      <c r="G19" s="37" t="s">
        <v>63</v>
      </c>
      <c r="H19" s="17"/>
      <c r="I19" s="23">
        <f>E12</f>
        <v>19.5</v>
      </c>
      <c r="J19" s="23">
        <f>MAX(E13:E19)</f>
        <v>8</v>
      </c>
      <c r="K19" s="43">
        <f>SUM(F13:F19)</f>
        <v>0</v>
      </c>
      <c r="L19" s="43">
        <f>MAX(F13:F19)</f>
        <v>0</v>
      </c>
    </row>
    <row r="20" spans="1:12" ht="15" hidden="1">
      <c r="A20" s="67"/>
      <c r="B20" s="9"/>
      <c r="C20" s="10" t="str">
        <f>"Week "&amp;D20</f>
        <v>Week -4</v>
      </c>
      <c r="D20" s="77">
        <f>D12+1</f>
        <v>-4</v>
      </c>
      <c r="E20" s="24">
        <f>SUM(E21:E27)</f>
        <v>17.11</v>
      </c>
      <c r="F20" s="25"/>
      <c r="G20" s="45"/>
      <c r="H20" s="11"/>
      <c r="I20" s="28"/>
      <c r="J20" s="26"/>
      <c r="K20" s="28"/>
      <c r="L20" s="26"/>
    </row>
    <row r="21" spans="1:12" ht="15" hidden="1">
      <c r="A21" s="68">
        <f aca="true" t="shared" si="6" ref="A21:A26">A22-1</f>
        <v>41778</v>
      </c>
      <c r="B21" s="12" t="str">
        <f aca="true" t="shared" si="7" ref="B21:B27">LOOKUP(WEEKDAY(A21),weekdaynames)</f>
        <v>Monday</v>
      </c>
      <c r="C21" s="13"/>
      <c r="D21" s="72">
        <f aca="true" t="shared" si="8" ref="D21:D27">IF(ISNUMBER(FIND("effort",C21)),LOOKUP(RIGHT(C21,16),efforttable),"")</f>
      </c>
      <c r="E21" s="38"/>
      <c r="F21" s="32"/>
      <c r="G21" s="33"/>
      <c r="H21" s="6"/>
      <c r="I21" s="29"/>
      <c r="J21" s="27"/>
      <c r="K21" s="29"/>
      <c r="L21" s="27"/>
    </row>
    <row r="22" spans="1:12" ht="15" hidden="1">
      <c r="A22" s="68">
        <f t="shared" si="6"/>
        <v>41779</v>
      </c>
      <c r="B22" s="12" t="str">
        <f t="shared" si="7"/>
        <v>Tuesday</v>
      </c>
      <c r="C22" s="15" t="s">
        <v>4</v>
      </c>
      <c r="D22" s="72">
        <f t="shared" si="8"/>
      </c>
      <c r="E22" s="39">
        <v>4</v>
      </c>
      <c r="F22" s="34"/>
      <c r="G22" s="33"/>
      <c r="H22" s="6"/>
      <c r="I22" s="29"/>
      <c r="J22" s="27"/>
      <c r="K22" s="29"/>
      <c r="L22" s="27"/>
    </row>
    <row r="23" spans="1:12" ht="15" hidden="1">
      <c r="A23" s="68">
        <f t="shared" si="6"/>
        <v>41780</v>
      </c>
      <c r="B23" s="12" t="str">
        <f t="shared" si="7"/>
        <v>Wednesday</v>
      </c>
      <c r="C23" s="6" t="s">
        <v>0</v>
      </c>
      <c r="D23" s="72">
        <f t="shared" si="8"/>
      </c>
      <c r="E23" s="40"/>
      <c r="F23" s="35"/>
      <c r="G23" s="33"/>
      <c r="H23" s="6"/>
      <c r="I23" s="29"/>
      <c r="J23" s="27"/>
      <c r="K23" s="29"/>
      <c r="L23" s="27"/>
    </row>
    <row r="24" spans="1:12" ht="15" hidden="1">
      <c r="A24" s="68">
        <f t="shared" si="6"/>
        <v>41781</v>
      </c>
      <c r="B24" s="12" t="str">
        <f t="shared" si="7"/>
        <v>Thursday</v>
      </c>
      <c r="C24" s="14" t="s">
        <v>109</v>
      </c>
      <c r="D24" s="72">
        <f t="shared" si="8"/>
        <v>0.004996141975308643</v>
      </c>
      <c r="E24" s="39">
        <v>3.11</v>
      </c>
      <c r="F24" s="34"/>
      <c r="G24" s="33" t="s">
        <v>108</v>
      </c>
      <c r="H24" s="6"/>
      <c r="I24" s="29"/>
      <c r="J24" s="27"/>
      <c r="K24" s="29"/>
      <c r="L24" s="27"/>
    </row>
    <row r="25" spans="1:12" ht="15" hidden="1">
      <c r="A25" s="68">
        <f t="shared" si="6"/>
        <v>41782</v>
      </c>
      <c r="B25" s="12" t="str">
        <f t="shared" si="7"/>
        <v>Friday</v>
      </c>
      <c r="C25" s="6" t="s">
        <v>0</v>
      </c>
      <c r="D25" s="72">
        <f t="shared" si="8"/>
      </c>
      <c r="E25" s="40"/>
      <c r="F25" s="35"/>
      <c r="G25" s="33"/>
      <c r="H25" s="6"/>
      <c r="I25" s="29"/>
      <c r="J25" s="27"/>
      <c r="K25" s="29"/>
      <c r="L25" s="27"/>
    </row>
    <row r="26" spans="1:12" ht="15" hidden="1">
      <c r="A26" s="68">
        <f t="shared" si="6"/>
        <v>41783</v>
      </c>
      <c r="B26" s="12" t="str">
        <f t="shared" si="7"/>
        <v>Saturday</v>
      </c>
      <c r="C26" s="15" t="s">
        <v>71</v>
      </c>
      <c r="D26" s="72">
        <f t="shared" si="8"/>
        <v>0.006423611111111112</v>
      </c>
      <c r="E26" s="39">
        <v>10</v>
      </c>
      <c r="F26" s="34"/>
      <c r="G26" s="33"/>
      <c r="H26" s="6"/>
      <c r="I26" s="30"/>
      <c r="J26" s="31"/>
      <c r="K26" s="30"/>
      <c r="L26" s="31"/>
    </row>
    <row r="27" spans="1:12" ht="15" hidden="1">
      <c r="A27" s="69">
        <f>A29-1</f>
        <v>41784</v>
      </c>
      <c r="B27" s="16" t="str">
        <f t="shared" si="7"/>
        <v>Sunday</v>
      </c>
      <c r="C27" s="17" t="s">
        <v>0</v>
      </c>
      <c r="D27" s="72">
        <f t="shared" si="8"/>
      </c>
      <c r="E27" s="41"/>
      <c r="F27" s="36"/>
      <c r="G27" s="37"/>
      <c r="H27" s="17"/>
      <c r="I27" s="23">
        <f>E20</f>
        <v>17.11</v>
      </c>
      <c r="J27" s="23">
        <f>MAX(E21:E27)</f>
        <v>10</v>
      </c>
      <c r="K27" s="43">
        <f>SUM(F21:F27)</f>
        <v>0</v>
      </c>
      <c r="L27" s="43">
        <f>MAX(F21:F27)</f>
        <v>0</v>
      </c>
    </row>
    <row r="28" spans="1:12" ht="15" hidden="1">
      <c r="A28" s="67"/>
      <c r="B28" s="9"/>
      <c r="C28" s="10" t="str">
        <f>"Week "&amp;D28</f>
        <v>Week -3</v>
      </c>
      <c r="D28" s="77">
        <f>D20+1</f>
        <v>-3</v>
      </c>
      <c r="E28" s="24">
        <f>SUM(E29:E35)</f>
        <v>19</v>
      </c>
      <c r="F28" s="25"/>
      <c r="G28" s="45"/>
      <c r="H28" s="11"/>
      <c r="I28" s="28"/>
      <c r="J28" s="26"/>
      <c r="K28" s="28"/>
      <c r="L28" s="26"/>
    </row>
    <row r="29" spans="1:12" ht="15" hidden="1">
      <c r="A29" s="68">
        <f aca="true" t="shared" si="9" ref="A29:A34">A30-1</f>
        <v>41785</v>
      </c>
      <c r="B29" s="12" t="str">
        <f aca="true" t="shared" si="10" ref="B29:B35">LOOKUP(WEEKDAY(A29),weekdaynames)</f>
        <v>Monday</v>
      </c>
      <c r="C29" s="13" t="s">
        <v>1</v>
      </c>
      <c r="D29" s="72">
        <f aca="true" t="shared" si="11" ref="D29:D35">IF(ISNUMBER(FIND("effort",C29)),LOOKUP(RIGHT(C29,16),efforttable),"")</f>
      </c>
      <c r="E29" s="38">
        <v>2.5</v>
      </c>
      <c r="F29" s="32"/>
      <c r="G29" s="33"/>
      <c r="H29" s="6"/>
      <c r="I29" s="29"/>
      <c r="J29" s="27"/>
      <c r="K29" s="29"/>
      <c r="L29" s="27"/>
    </row>
    <row r="30" spans="1:12" ht="15" hidden="1">
      <c r="A30" s="68">
        <f t="shared" si="9"/>
        <v>41786</v>
      </c>
      <c r="B30" s="12" t="str">
        <f t="shared" si="10"/>
        <v>Tuesday</v>
      </c>
      <c r="C30" s="15" t="s">
        <v>72</v>
      </c>
      <c r="D30" s="72">
        <f t="shared" si="11"/>
        <v>0.006423611111111112</v>
      </c>
      <c r="E30" s="39">
        <v>4</v>
      </c>
      <c r="F30" s="34"/>
      <c r="G30" s="33"/>
      <c r="H30" s="6"/>
      <c r="I30" s="29"/>
      <c r="J30" s="27"/>
      <c r="K30" s="29"/>
      <c r="L30" s="27"/>
    </row>
    <row r="31" spans="1:12" ht="15" hidden="1">
      <c r="A31" s="68">
        <f t="shared" si="9"/>
        <v>41787</v>
      </c>
      <c r="B31" s="12" t="str">
        <f t="shared" si="10"/>
        <v>Wednesday</v>
      </c>
      <c r="C31" s="6" t="s">
        <v>0</v>
      </c>
      <c r="D31" s="72">
        <f t="shared" si="11"/>
      </c>
      <c r="E31" s="40"/>
      <c r="F31" s="35"/>
      <c r="G31" s="33"/>
      <c r="H31" s="6"/>
      <c r="I31" s="29"/>
      <c r="J31" s="27"/>
      <c r="K31" s="29"/>
      <c r="L31" s="27"/>
    </row>
    <row r="32" spans="1:12" ht="15" hidden="1">
      <c r="A32" s="68">
        <f t="shared" si="9"/>
        <v>41788</v>
      </c>
      <c r="B32" s="12" t="str">
        <f t="shared" si="10"/>
        <v>Thursday</v>
      </c>
      <c r="C32" s="14" t="s">
        <v>76</v>
      </c>
      <c r="D32" s="72">
        <f t="shared" si="11"/>
        <v>0.006423611111111112</v>
      </c>
      <c r="E32" s="39">
        <v>5.5</v>
      </c>
      <c r="F32" s="34"/>
      <c r="G32" s="33"/>
      <c r="H32" s="6"/>
      <c r="I32" s="29"/>
      <c r="J32" s="27"/>
      <c r="K32" s="29"/>
      <c r="L32" s="27"/>
    </row>
    <row r="33" spans="1:12" ht="15" hidden="1">
      <c r="A33" s="68">
        <f t="shared" si="9"/>
        <v>41789</v>
      </c>
      <c r="B33" s="12" t="str">
        <f t="shared" si="10"/>
        <v>Friday</v>
      </c>
      <c r="C33" s="6" t="s">
        <v>0</v>
      </c>
      <c r="D33" s="72">
        <f t="shared" si="11"/>
      </c>
      <c r="E33" s="40"/>
      <c r="F33" s="35"/>
      <c r="G33" s="33"/>
      <c r="H33" s="6"/>
      <c r="I33" s="29"/>
      <c r="J33" s="27"/>
      <c r="K33" s="29"/>
      <c r="L33" s="27"/>
    </row>
    <row r="34" spans="1:12" ht="15" hidden="1">
      <c r="A34" s="68">
        <f t="shared" si="9"/>
        <v>41790</v>
      </c>
      <c r="B34" s="12" t="str">
        <f t="shared" si="10"/>
        <v>Saturday</v>
      </c>
      <c r="C34" s="15" t="s">
        <v>77</v>
      </c>
      <c r="D34" s="72">
        <f t="shared" si="11"/>
        <v>0.005709876543209877</v>
      </c>
      <c r="E34" s="39">
        <v>7</v>
      </c>
      <c r="F34" s="34"/>
      <c r="G34" s="33"/>
      <c r="H34" s="6"/>
      <c r="I34" s="30"/>
      <c r="J34" s="31"/>
      <c r="K34" s="30"/>
      <c r="L34" s="31"/>
    </row>
    <row r="35" spans="1:12" ht="15" hidden="1">
      <c r="A35" s="69">
        <f>A37-1</f>
        <v>41791</v>
      </c>
      <c r="B35" s="16" t="str">
        <f t="shared" si="10"/>
        <v>Sunday</v>
      </c>
      <c r="C35" s="17" t="s">
        <v>0</v>
      </c>
      <c r="D35" s="72">
        <f t="shared" si="11"/>
      </c>
      <c r="E35" s="41"/>
      <c r="F35" s="36"/>
      <c r="G35" s="37" t="s">
        <v>107</v>
      </c>
      <c r="H35" s="17"/>
      <c r="I35" s="23">
        <f>E28</f>
        <v>19</v>
      </c>
      <c r="J35" s="23">
        <f>MAX(E29:E35)</f>
        <v>7</v>
      </c>
      <c r="K35" s="43">
        <f>SUM(F29:F35)</f>
        <v>0</v>
      </c>
      <c r="L35" s="43">
        <f>MAX(F29:F35)</f>
        <v>0</v>
      </c>
    </row>
    <row r="36" spans="1:12" ht="15" hidden="1">
      <c r="A36" s="67"/>
      <c r="B36" s="9"/>
      <c r="C36" s="10" t="str">
        <f>"Week "&amp;D36</f>
        <v>Week -2</v>
      </c>
      <c r="D36" s="77">
        <f>D28+1</f>
        <v>-2</v>
      </c>
      <c r="E36" s="24">
        <f>SUM(E37:E43)</f>
        <v>20</v>
      </c>
      <c r="F36" s="25"/>
      <c r="G36" s="45"/>
      <c r="H36" s="11"/>
      <c r="I36" s="28"/>
      <c r="J36" s="26"/>
      <c r="K36" s="28"/>
      <c r="L36" s="26"/>
    </row>
    <row r="37" spans="1:12" ht="15" hidden="1">
      <c r="A37" s="68">
        <f aca="true" t="shared" si="12" ref="A37:A42">A38-1</f>
        <v>41792</v>
      </c>
      <c r="B37" s="12" t="str">
        <f aca="true" t="shared" si="13" ref="B37:B43">LOOKUP(WEEKDAY(A37),weekdaynames)</f>
        <v>Monday</v>
      </c>
      <c r="C37" s="13"/>
      <c r="D37" s="72">
        <f aca="true" t="shared" si="14" ref="D37:D43">IF(ISNUMBER(FIND("effort",C37)),LOOKUP(RIGHT(C37,16),efforttable),"")</f>
      </c>
      <c r="E37" s="38"/>
      <c r="F37" s="32"/>
      <c r="G37" s="33"/>
      <c r="H37" s="6"/>
      <c r="I37" s="29"/>
      <c r="J37" s="27"/>
      <c r="K37" s="29"/>
      <c r="L37" s="27"/>
    </row>
    <row r="38" spans="1:12" ht="15" hidden="1">
      <c r="A38" s="68">
        <f t="shared" si="12"/>
        <v>41793</v>
      </c>
      <c r="B38" s="12" t="str">
        <f t="shared" si="13"/>
        <v>Tuesday</v>
      </c>
      <c r="C38" s="15" t="s">
        <v>4</v>
      </c>
      <c r="D38" s="72">
        <f t="shared" si="14"/>
      </c>
      <c r="E38" s="39">
        <v>4</v>
      </c>
      <c r="F38" s="34"/>
      <c r="G38" s="33"/>
      <c r="H38" s="6"/>
      <c r="I38" s="29"/>
      <c r="J38" s="27"/>
      <c r="K38" s="29"/>
      <c r="L38" s="27"/>
    </row>
    <row r="39" spans="1:12" ht="15" hidden="1">
      <c r="A39" s="68">
        <f t="shared" si="12"/>
        <v>41794</v>
      </c>
      <c r="B39" s="12" t="str">
        <f t="shared" si="13"/>
        <v>Wednesday</v>
      </c>
      <c r="C39" s="6" t="s">
        <v>0</v>
      </c>
      <c r="D39" s="72">
        <f t="shared" si="14"/>
      </c>
      <c r="E39" s="40"/>
      <c r="F39" s="35"/>
      <c r="G39" s="33"/>
      <c r="H39" s="6"/>
      <c r="I39" s="29"/>
      <c r="J39" s="27"/>
      <c r="K39" s="29"/>
      <c r="L39" s="27"/>
    </row>
    <row r="40" spans="1:12" ht="15" hidden="1">
      <c r="A40" s="68">
        <f t="shared" si="12"/>
        <v>41795</v>
      </c>
      <c r="B40" s="12" t="str">
        <f t="shared" si="13"/>
        <v>Thursday</v>
      </c>
      <c r="C40" s="14" t="s">
        <v>76</v>
      </c>
      <c r="D40" s="72">
        <f t="shared" si="14"/>
        <v>0.006423611111111112</v>
      </c>
      <c r="E40" s="39">
        <v>6</v>
      </c>
      <c r="F40" s="34"/>
      <c r="G40" s="33"/>
      <c r="H40" s="6"/>
      <c r="I40" s="29"/>
      <c r="J40" s="27"/>
      <c r="K40" s="29"/>
      <c r="L40" s="27"/>
    </row>
    <row r="41" spans="1:12" ht="15" hidden="1">
      <c r="A41" s="68">
        <f t="shared" si="12"/>
        <v>41796</v>
      </c>
      <c r="B41" s="12" t="str">
        <f t="shared" si="13"/>
        <v>Friday</v>
      </c>
      <c r="C41" s="6" t="s">
        <v>0</v>
      </c>
      <c r="D41" s="72">
        <f t="shared" si="14"/>
      </c>
      <c r="E41" s="40"/>
      <c r="F41" s="35"/>
      <c r="G41" s="33"/>
      <c r="H41" s="6"/>
      <c r="I41" s="29"/>
      <c r="J41" s="27"/>
      <c r="K41" s="29"/>
      <c r="L41" s="27"/>
    </row>
    <row r="42" spans="1:12" ht="15" hidden="1">
      <c r="A42" s="68">
        <f t="shared" si="12"/>
        <v>41797</v>
      </c>
      <c r="B42" s="12" t="str">
        <f t="shared" si="13"/>
        <v>Saturday</v>
      </c>
      <c r="C42" s="15" t="s">
        <v>78</v>
      </c>
      <c r="D42" s="72">
        <f t="shared" si="14"/>
        <v>0.006423611111111112</v>
      </c>
      <c r="E42" s="39">
        <v>10</v>
      </c>
      <c r="F42" s="34"/>
      <c r="G42" s="33"/>
      <c r="H42" s="6"/>
      <c r="I42" s="30"/>
      <c r="J42" s="31"/>
      <c r="K42" s="30"/>
      <c r="L42" s="31"/>
    </row>
    <row r="43" spans="1:12" ht="15" hidden="1">
      <c r="A43" s="69">
        <f>A45-1</f>
        <v>41798</v>
      </c>
      <c r="B43" s="16" t="str">
        <f t="shared" si="13"/>
        <v>Sunday</v>
      </c>
      <c r="C43" s="17" t="s">
        <v>0</v>
      </c>
      <c r="D43" s="72">
        <f t="shared" si="14"/>
      </c>
      <c r="E43" s="41"/>
      <c r="F43" s="36"/>
      <c r="G43" s="37" t="s">
        <v>62</v>
      </c>
      <c r="H43" s="17"/>
      <c r="I43" s="23">
        <f>E36</f>
        <v>20</v>
      </c>
      <c r="J43" s="23">
        <f>MAX(E37:E43)</f>
        <v>10</v>
      </c>
      <c r="K43" s="43">
        <f>SUM(F37:F43)</f>
        <v>0</v>
      </c>
      <c r="L43" s="43">
        <f>MAX(F37:F43)</f>
        <v>0</v>
      </c>
    </row>
    <row r="44" spans="1:12" ht="15" hidden="1">
      <c r="A44" s="67"/>
      <c r="B44" s="9"/>
      <c r="C44" s="10" t="str">
        <f>"Week "&amp;D44</f>
        <v>Week -1</v>
      </c>
      <c r="D44" s="77">
        <f>D36+1</f>
        <v>-1</v>
      </c>
      <c r="E44" s="24">
        <f>SUM(E45:E51)</f>
        <v>23.5</v>
      </c>
      <c r="F44" s="25"/>
      <c r="G44" s="45"/>
      <c r="H44" s="11"/>
      <c r="I44" s="28"/>
      <c r="J44" s="26"/>
      <c r="K44" s="28"/>
      <c r="L44" s="26"/>
    </row>
    <row r="45" spans="1:12" ht="15" hidden="1">
      <c r="A45" s="68">
        <f aca="true" t="shared" si="15" ref="A45:A50">A46-1</f>
        <v>41799</v>
      </c>
      <c r="B45" s="12" t="str">
        <f aca="true" t="shared" si="16" ref="B45:B51">LOOKUP(WEEKDAY(A45),weekdaynames)</f>
        <v>Monday</v>
      </c>
      <c r="C45" s="13"/>
      <c r="D45" s="72">
        <f aca="true" t="shared" si="17" ref="D45:D51">IF(ISNUMBER(FIND("effort",C45)),LOOKUP(RIGHT(C45,16),efforttable),"")</f>
      </c>
      <c r="E45" s="38"/>
      <c r="F45" s="32"/>
      <c r="G45" s="33"/>
      <c r="H45" s="6"/>
      <c r="I45" s="29"/>
      <c r="J45" s="27"/>
      <c r="K45" s="29"/>
      <c r="L45" s="27"/>
    </row>
    <row r="46" spans="1:12" ht="15" hidden="1">
      <c r="A46" s="68">
        <f t="shared" si="15"/>
        <v>41800</v>
      </c>
      <c r="B46" s="12" t="str">
        <f t="shared" si="16"/>
        <v>Tuesday</v>
      </c>
      <c r="C46" s="15" t="s">
        <v>79</v>
      </c>
      <c r="D46" s="72">
        <f t="shared" si="17"/>
        <v>0.006423611111111112</v>
      </c>
      <c r="E46" s="39">
        <v>5</v>
      </c>
      <c r="F46" s="34"/>
      <c r="G46" s="33"/>
      <c r="H46" s="6"/>
      <c r="I46" s="29"/>
      <c r="J46" s="27"/>
      <c r="K46" s="29"/>
      <c r="L46" s="27"/>
    </row>
    <row r="47" spans="1:12" ht="15" hidden="1">
      <c r="A47" s="68">
        <f t="shared" si="15"/>
        <v>41801</v>
      </c>
      <c r="B47" s="12" t="str">
        <f t="shared" si="16"/>
        <v>Wednesday</v>
      </c>
      <c r="C47" s="6" t="s">
        <v>0</v>
      </c>
      <c r="D47" s="72">
        <f t="shared" si="17"/>
      </c>
      <c r="E47" s="40"/>
      <c r="F47" s="35"/>
      <c r="G47" s="33"/>
      <c r="H47" s="6"/>
      <c r="I47" s="29"/>
      <c r="J47" s="27"/>
      <c r="K47" s="29"/>
      <c r="L47" s="27"/>
    </row>
    <row r="48" spans="1:12" ht="15" hidden="1">
      <c r="A48" s="68">
        <f t="shared" si="15"/>
        <v>41802</v>
      </c>
      <c r="B48" s="12" t="str">
        <f t="shared" si="16"/>
        <v>Thursday</v>
      </c>
      <c r="C48" s="14" t="s">
        <v>13</v>
      </c>
      <c r="D48" s="72">
        <f t="shared" si="17"/>
        <v>0.005709876543209877</v>
      </c>
      <c r="E48" s="39">
        <v>5.5</v>
      </c>
      <c r="F48" s="34"/>
      <c r="G48" s="33"/>
      <c r="H48" s="6"/>
      <c r="I48" s="29"/>
      <c r="J48" s="27"/>
      <c r="K48" s="29"/>
      <c r="L48" s="27"/>
    </row>
    <row r="49" spans="1:12" ht="15" hidden="1">
      <c r="A49" s="68">
        <f t="shared" si="15"/>
        <v>41803</v>
      </c>
      <c r="B49" s="12" t="str">
        <f t="shared" si="16"/>
        <v>Friday</v>
      </c>
      <c r="C49" s="6" t="s">
        <v>0</v>
      </c>
      <c r="D49" s="72">
        <f t="shared" si="17"/>
      </c>
      <c r="E49" s="40"/>
      <c r="F49" s="35"/>
      <c r="G49" s="33"/>
      <c r="H49" s="6"/>
      <c r="I49" s="29"/>
      <c r="J49" s="27"/>
      <c r="K49" s="29"/>
      <c r="L49" s="27"/>
    </row>
    <row r="50" spans="1:12" ht="15" hidden="1">
      <c r="A50" s="68">
        <f t="shared" si="15"/>
        <v>41804</v>
      </c>
      <c r="B50" s="12" t="str">
        <f t="shared" si="16"/>
        <v>Saturday</v>
      </c>
      <c r="C50" s="15" t="s">
        <v>13</v>
      </c>
      <c r="D50" s="72">
        <f t="shared" si="17"/>
        <v>0.005709876543209877</v>
      </c>
      <c r="E50" s="39">
        <v>13</v>
      </c>
      <c r="F50" s="34"/>
      <c r="G50" s="33"/>
      <c r="H50" s="6"/>
      <c r="I50" s="30"/>
      <c r="J50" s="31"/>
      <c r="K50" s="30"/>
      <c r="L50" s="31"/>
    </row>
    <row r="51" spans="1:12" ht="15" hidden="1">
      <c r="A51" s="69">
        <f>A53-1</f>
        <v>41805</v>
      </c>
      <c r="B51" s="16" t="str">
        <f t="shared" si="16"/>
        <v>Sunday</v>
      </c>
      <c r="C51" s="17" t="s">
        <v>0</v>
      </c>
      <c r="D51" s="72">
        <f t="shared" si="17"/>
      </c>
      <c r="E51" s="41"/>
      <c r="F51" s="36"/>
      <c r="G51" s="37"/>
      <c r="H51" s="17"/>
      <c r="I51" s="23">
        <f>E44</f>
        <v>23.5</v>
      </c>
      <c r="J51" s="23">
        <f>MAX(E45:E51)</f>
        <v>13</v>
      </c>
      <c r="K51" s="43">
        <f>SUM(F45:F51)</f>
        <v>0</v>
      </c>
      <c r="L51" s="43">
        <f>MAX(F45:F51)</f>
        <v>0</v>
      </c>
    </row>
    <row r="52" spans="1:12" ht="15" hidden="1">
      <c r="A52" s="67"/>
      <c r="B52" s="9"/>
      <c r="C52" s="10" t="str">
        <f>"Week "&amp;D52</f>
        <v>Week 0</v>
      </c>
      <c r="D52" s="77">
        <f>D44+1</f>
        <v>0</v>
      </c>
      <c r="E52" s="24">
        <f>SUM(E53:E59)</f>
        <v>26.6</v>
      </c>
      <c r="F52" s="25"/>
      <c r="G52" s="45"/>
      <c r="H52" s="11"/>
      <c r="I52" s="28"/>
      <c r="J52" s="26"/>
      <c r="K52" s="28"/>
      <c r="L52" s="26"/>
    </row>
    <row r="53" spans="1:12" ht="15" hidden="1">
      <c r="A53" s="68">
        <f aca="true" t="shared" si="18" ref="A53:A58">A54-1</f>
        <v>41806</v>
      </c>
      <c r="B53" s="12" t="str">
        <f aca="true" t="shared" si="19" ref="B53:B59">LOOKUP(WEEKDAY(A53),weekdaynames)</f>
        <v>Monday</v>
      </c>
      <c r="C53" s="13"/>
      <c r="D53" s="72">
        <f aca="true" t="shared" si="20" ref="D53:D59">IF(ISNUMBER(FIND("effort",C53)),LOOKUP(RIGHT(C53,16),efforttable),"")</f>
      </c>
      <c r="E53" s="38"/>
      <c r="F53" s="32"/>
      <c r="G53" s="33"/>
      <c r="H53" s="6"/>
      <c r="I53" s="29"/>
      <c r="J53" s="27"/>
      <c r="K53" s="29"/>
      <c r="L53" s="27"/>
    </row>
    <row r="54" spans="1:12" ht="15" hidden="1">
      <c r="A54" s="68">
        <f t="shared" si="18"/>
        <v>41807</v>
      </c>
      <c r="B54" s="12" t="str">
        <f t="shared" si="19"/>
        <v>Tuesday</v>
      </c>
      <c r="C54" s="15" t="s">
        <v>80</v>
      </c>
      <c r="D54" s="72">
        <f t="shared" si="20"/>
        <v>0.007137345679012347</v>
      </c>
      <c r="E54" s="39">
        <v>4</v>
      </c>
      <c r="F54" s="34"/>
      <c r="G54" s="33"/>
      <c r="H54" s="6"/>
      <c r="I54" s="29"/>
      <c r="J54" s="27"/>
      <c r="K54" s="29"/>
      <c r="L54" s="27"/>
    </row>
    <row r="55" spans="1:12" ht="15" hidden="1">
      <c r="A55" s="68">
        <f t="shared" si="18"/>
        <v>41808</v>
      </c>
      <c r="B55" s="12" t="str">
        <f t="shared" si="19"/>
        <v>Wednesday</v>
      </c>
      <c r="C55" s="6" t="s">
        <v>0</v>
      </c>
      <c r="D55" s="72">
        <f t="shared" si="20"/>
      </c>
      <c r="E55" s="40"/>
      <c r="F55" s="35"/>
      <c r="G55" s="33"/>
      <c r="H55" s="6"/>
      <c r="I55" s="29"/>
      <c r="J55" s="27"/>
      <c r="K55" s="29"/>
      <c r="L55" s="27"/>
    </row>
    <row r="56" spans="1:12" ht="15" hidden="1">
      <c r="A56" s="68">
        <f t="shared" si="18"/>
        <v>41809</v>
      </c>
      <c r="B56" s="12" t="str">
        <f t="shared" si="19"/>
        <v>Thursday</v>
      </c>
      <c r="C56" s="14" t="s">
        <v>109</v>
      </c>
      <c r="D56" s="72">
        <f t="shared" si="20"/>
        <v>0.004996141975308643</v>
      </c>
      <c r="E56" s="39">
        <v>3.1</v>
      </c>
      <c r="F56" s="34"/>
      <c r="G56" s="33" t="s">
        <v>108</v>
      </c>
      <c r="H56" s="6"/>
      <c r="I56" s="29"/>
      <c r="J56" s="27"/>
      <c r="K56" s="29"/>
      <c r="L56" s="27"/>
    </row>
    <row r="57" spans="1:12" ht="15" hidden="1">
      <c r="A57" s="68">
        <f t="shared" si="18"/>
        <v>41810</v>
      </c>
      <c r="B57" s="12" t="str">
        <f t="shared" si="19"/>
        <v>Friday</v>
      </c>
      <c r="C57" s="14" t="s">
        <v>13</v>
      </c>
      <c r="D57" s="72">
        <f t="shared" si="20"/>
        <v>0.005709876543209877</v>
      </c>
      <c r="E57" s="39">
        <v>5.5</v>
      </c>
      <c r="F57" s="35"/>
      <c r="G57" s="33"/>
      <c r="H57" s="6"/>
      <c r="I57" s="29"/>
      <c r="J57" s="27"/>
      <c r="K57" s="29"/>
      <c r="L57" s="27"/>
    </row>
    <row r="58" spans="1:12" ht="15" hidden="1">
      <c r="A58" s="68">
        <f t="shared" si="18"/>
        <v>41811</v>
      </c>
      <c r="B58" s="12" t="str">
        <f t="shared" si="19"/>
        <v>Saturday</v>
      </c>
      <c r="C58" s="15" t="s">
        <v>65</v>
      </c>
      <c r="D58" s="72">
        <f t="shared" si="20"/>
        <v>0.006423611111111112</v>
      </c>
      <c r="E58" s="39">
        <v>14</v>
      </c>
      <c r="F58" s="34"/>
      <c r="G58" s="33"/>
      <c r="H58" s="6"/>
      <c r="I58" s="30"/>
      <c r="J58" s="31"/>
      <c r="K58" s="30"/>
      <c r="L58" s="31"/>
    </row>
    <row r="59" spans="1:12" ht="15" hidden="1">
      <c r="A59" s="69">
        <f>A61-1</f>
        <v>41812</v>
      </c>
      <c r="B59" s="16" t="str">
        <f t="shared" si="19"/>
        <v>Sunday</v>
      </c>
      <c r="C59" s="17" t="s">
        <v>0</v>
      </c>
      <c r="D59" s="72">
        <f t="shared" si="20"/>
      </c>
      <c r="E59" s="41"/>
      <c r="F59" s="36"/>
      <c r="G59" s="37"/>
      <c r="H59" s="17"/>
      <c r="I59" s="23">
        <f>E52</f>
        <v>26.6</v>
      </c>
      <c r="J59" s="23">
        <f>MAX(E53:E59)</f>
        <v>14</v>
      </c>
      <c r="K59" s="43">
        <f>SUM(F53:F59)</f>
        <v>0</v>
      </c>
      <c r="L59" s="43">
        <f>MAX(F53:F59)</f>
        <v>0</v>
      </c>
    </row>
    <row r="60" spans="1:12" ht="15">
      <c r="A60" s="67"/>
      <c r="B60" s="9"/>
      <c r="C60" s="10" t="str">
        <f>"Week "&amp;D60</f>
        <v>Week 1</v>
      </c>
      <c r="D60" s="77">
        <f>D52+1</f>
        <v>1</v>
      </c>
      <c r="E60" s="24">
        <f>SUM(E61:E67)</f>
        <v>32</v>
      </c>
      <c r="F60" s="25"/>
      <c r="G60" s="45"/>
      <c r="H60" s="11"/>
      <c r="I60" s="28"/>
      <c r="J60" s="26"/>
      <c r="K60" s="28"/>
      <c r="L60" s="26"/>
    </row>
    <row r="61" spans="1:12" ht="15">
      <c r="A61" s="68">
        <f aca="true" t="shared" si="21" ref="A61:A66">A62-1</f>
        <v>41813</v>
      </c>
      <c r="B61" s="12" t="str">
        <f aca="true" t="shared" si="22" ref="B61:B67">LOOKUP(WEEKDAY(A61),weekdaynames)</f>
        <v>Monday</v>
      </c>
      <c r="C61" s="13" t="s">
        <v>81</v>
      </c>
      <c r="D61" s="72">
        <f aca="true" t="shared" si="23" ref="D61:D67">IF(ISNUMBER(FIND("effort",C61)),LOOKUP(RIGHT(C61,16),efforttable),"")</f>
        <v>0.007137345679012347</v>
      </c>
      <c r="E61" s="38">
        <v>2.5</v>
      </c>
      <c r="F61" s="32"/>
      <c r="G61" s="33"/>
      <c r="H61" s="6"/>
      <c r="I61" s="29"/>
      <c r="J61" s="27"/>
      <c r="K61" s="29"/>
      <c r="L61" s="27"/>
    </row>
    <row r="62" spans="1:12" ht="15">
      <c r="A62" s="68">
        <f t="shared" si="21"/>
        <v>41814</v>
      </c>
      <c r="B62" s="12" t="str">
        <f t="shared" si="22"/>
        <v>Tuesday</v>
      </c>
      <c r="C62" s="15" t="s">
        <v>82</v>
      </c>
      <c r="D62" s="72">
        <f t="shared" si="23"/>
      </c>
      <c r="E62" s="39">
        <v>4.5</v>
      </c>
      <c r="F62" s="34"/>
      <c r="G62" s="33"/>
      <c r="H62" s="6"/>
      <c r="I62" s="29"/>
      <c r="J62" s="27"/>
      <c r="K62" s="29"/>
      <c r="L62" s="27"/>
    </row>
    <row r="63" spans="1:12" ht="15">
      <c r="A63" s="68">
        <f t="shared" si="21"/>
        <v>41815</v>
      </c>
      <c r="B63" s="12" t="str">
        <f t="shared" si="22"/>
        <v>Wednesday</v>
      </c>
      <c r="C63" s="6" t="s">
        <v>0</v>
      </c>
      <c r="D63" s="72">
        <f t="shared" si="23"/>
      </c>
      <c r="E63" s="40"/>
      <c r="F63" s="35"/>
      <c r="G63" s="33"/>
      <c r="H63" s="6"/>
      <c r="I63" s="29"/>
      <c r="J63" s="27"/>
      <c r="K63" s="29"/>
      <c r="L63" s="27"/>
    </row>
    <row r="64" spans="1:12" ht="15">
      <c r="A64" s="68">
        <f t="shared" si="21"/>
        <v>41816</v>
      </c>
      <c r="B64" s="12" t="str">
        <f t="shared" si="22"/>
        <v>Thursday</v>
      </c>
      <c r="C64" s="14" t="s">
        <v>13</v>
      </c>
      <c r="D64" s="72">
        <f t="shared" si="23"/>
        <v>0.005709876543209877</v>
      </c>
      <c r="E64" s="39">
        <v>5.5</v>
      </c>
      <c r="F64" s="34"/>
      <c r="G64" s="33"/>
      <c r="H64" s="6"/>
      <c r="I64" s="29"/>
      <c r="J64" s="27"/>
      <c r="K64" s="29"/>
      <c r="L64" s="27"/>
    </row>
    <row r="65" spans="1:12" ht="15">
      <c r="A65" s="68">
        <f t="shared" si="21"/>
        <v>41817</v>
      </c>
      <c r="B65" s="12" t="str">
        <f t="shared" si="22"/>
        <v>Friday</v>
      </c>
      <c r="C65" s="6" t="s">
        <v>0</v>
      </c>
      <c r="D65" s="72">
        <f t="shared" si="23"/>
      </c>
      <c r="E65" s="40"/>
      <c r="F65" s="35"/>
      <c r="G65" s="33"/>
      <c r="H65" s="6"/>
      <c r="I65" s="29"/>
      <c r="J65" s="27"/>
      <c r="K65" s="29"/>
      <c r="L65" s="27"/>
    </row>
    <row r="66" spans="1:12" ht="15">
      <c r="A66" s="68">
        <f t="shared" si="21"/>
        <v>41818</v>
      </c>
      <c r="B66" s="12" t="str">
        <f t="shared" si="22"/>
        <v>Saturday</v>
      </c>
      <c r="C66" s="15" t="s">
        <v>121</v>
      </c>
      <c r="D66" s="72">
        <f t="shared" si="23"/>
        <v>0.006423611111111112</v>
      </c>
      <c r="E66" s="39">
        <v>3</v>
      </c>
      <c r="F66" s="34"/>
      <c r="G66" s="33"/>
      <c r="H66" s="6"/>
      <c r="I66" s="30"/>
      <c r="J66" s="31"/>
      <c r="K66" s="30"/>
      <c r="L66" s="31"/>
    </row>
    <row r="67" spans="1:12" ht="15">
      <c r="A67" s="69">
        <f>A69-1</f>
        <v>41819</v>
      </c>
      <c r="B67" s="16" t="str">
        <f t="shared" si="22"/>
        <v>Sunday</v>
      </c>
      <c r="C67" s="15" t="s">
        <v>83</v>
      </c>
      <c r="D67" s="72">
        <f t="shared" si="23"/>
        <v>0.006423611111111112</v>
      </c>
      <c r="E67" s="41">
        <v>16.5</v>
      </c>
      <c r="F67" s="36"/>
      <c r="G67" s="37" t="s">
        <v>120</v>
      </c>
      <c r="H67" s="17"/>
      <c r="I67" s="23">
        <f>E60</f>
        <v>32</v>
      </c>
      <c r="J67" s="23">
        <f>MAX(E61:E67)</f>
        <v>16.5</v>
      </c>
      <c r="K67" s="43">
        <f>SUM(F61:F67)</f>
        <v>0</v>
      </c>
      <c r="L67" s="43">
        <f>MAX(F61:F67)</f>
        <v>0</v>
      </c>
    </row>
    <row r="68" spans="1:12" ht="15">
      <c r="A68" s="67"/>
      <c r="B68" s="9"/>
      <c r="C68" s="10" t="str">
        <f>"Week "&amp;D68</f>
        <v>Week 2</v>
      </c>
      <c r="D68" s="77">
        <f>D60+1</f>
        <v>2</v>
      </c>
      <c r="E68" s="24">
        <f>SUM(E69:E75)</f>
        <v>23.5</v>
      </c>
      <c r="F68" s="25"/>
      <c r="G68" s="45"/>
      <c r="H68" s="11"/>
      <c r="I68" s="28"/>
      <c r="J68" s="26"/>
      <c r="K68" s="28"/>
      <c r="L68" s="26"/>
    </row>
    <row r="69" spans="1:12" ht="15">
      <c r="A69" s="68">
        <f aca="true" t="shared" si="24" ref="A69:A74">A70-1</f>
        <v>41820</v>
      </c>
      <c r="B69" s="12" t="str">
        <f aca="true" t="shared" si="25" ref="B69:B75">LOOKUP(WEEKDAY(A69),weekdaynames)</f>
        <v>Monday</v>
      </c>
      <c r="C69" s="13" t="s">
        <v>1</v>
      </c>
      <c r="D69" s="72">
        <f aca="true" t="shared" si="26" ref="D69:D75">IF(ISNUMBER(FIND("effort",C69)),LOOKUP(RIGHT(C69,16),efforttable),"")</f>
      </c>
      <c r="E69" s="38">
        <v>3</v>
      </c>
      <c r="F69" s="32"/>
      <c r="G69" s="33"/>
      <c r="H69" s="6"/>
      <c r="I69" s="29"/>
      <c r="J69" s="27"/>
      <c r="K69" s="29"/>
      <c r="L69" s="27"/>
    </row>
    <row r="70" spans="1:12" ht="15">
      <c r="A70" s="68">
        <f t="shared" si="24"/>
        <v>41821</v>
      </c>
      <c r="B70" s="12" t="str">
        <f t="shared" si="25"/>
        <v>Tuesday</v>
      </c>
      <c r="C70" s="15" t="s">
        <v>90</v>
      </c>
      <c r="D70" s="72">
        <f t="shared" si="26"/>
      </c>
      <c r="E70" s="39">
        <v>4.5</v>
      </c>
      <c r="F70" s="34"/>
      <c r="G70" s="33"/>
      <c r="H70" s="6"/>
      <c r="I70" s="29"/>
      <c r="J70" s="27"/>
      <c r="K70" s="29"/>
      <c r="L70" s="27"/>
    </row>
    <row r="71" spans="1:12" ht="15">
      <c r="A71" s="68">
        <f t="shared" si="24"/>
        <v>41822</v>
      </c>
      <c r="B71" s="12" t="str">
        <f t="shared" si="25"/>
        <v>Wednesday</v>
      </c>
      <c r="C71" s="6" t="s">
        <v>0</v>
      </c>
      <c r="D71" s="72">
        <f t="shared" si="26"/>
      </c>
      <c r="E71" s="40"/>
      <c r="F71" s="35"/>
      <c r="G71" s="33"/>
      <c r="H71" s="6"/>
      <c r="I71" s="29"/>
      <c r="J71" s="27"/>
      <c r="K71" s="29"/>
      <c r="L71" s="27"/>
    </row>
    <row r="72" spans="1:12" ht="15">
      <c r="A72" s="68">
        <f t="shared" si="24"/>
        <v>41823</v>
      </c>
      <c r="B72" s="12" t="str">
        <f t="shared" si="25"/>
        <v>Thursday</v>
      </c>
      <c r="C72" s="14" t="s">
        <v>84</v>
      </c>
      <c r="D72" s="72">
        <f t="shared" si="26"/>
        <v>0.006423611111111112</v>
      </c>
      <c r="E72" s="39">
        <v>6</v>
      </c>
      <c r="F72" s="34"/>
      <c r="G72" s="33"/>
      <c r="H72" s="6"/>
      <c r="I72" s="29"/>
      <c r="J72" s="27"/>
      <c r="K72" s="29"/>
      <c r="L72" s="27"/>
    </row>
    <row r="73" spans="1:12" ht="15">
      <c r="A73" s="68">
        <f t="shared" si="24"/>
        <v>41824</v>
      </c>
      <c r="B73" s="12" t="str">
        <f t="shared" si="25"/>
        <v>Friday</v>
      </c>
      <c r="C73" s="6" t="s">
        <v>0</v>
      </c>
      <c r="D73" s="72">
        <f t="shared" si="26"/>
      </c>
      <c r="E73" s="40"/>
      <c r="F73" s="35"/>
      <c r="G73" s="33"/>
      <c r="H73" s="6"/>
      <c r="I73" s="29"/>
      <c r="J73" s="27"/>
      <c r="K73" s="29"/>
      <c r="L73" s="27"/>
    </row>
    <row r="74" spans="1:12" ht="15">
      <c r="A74" s="68">
        <f t="shared" si="24"/>
        <v>41825</v>
      </c>
      <c r="B74" s="12" t="str">
        <f t="shared" si="25"/>
        <v>Saturday</v>
      </c>
      <c r="C74" s="15" t="s">
        <v>85</v>
      </c>
      <c r="D74" s="72">
        <f t="shared" si="26"/>
        <v>0.005709876543209877</v>
      </c>
      <c r="E74" s="39">
        <v>10</v>
      </c>
      <c r="F74" s="34"/>
      <c r="G74" s="33"/>
      <c r="H74" s="6"/>
      <c r="I74" s="30"/>
      <c r="J74" s="31"/>
      <c r="K74" s="30"/>
      <c r="L74" s="31"/>
    </row>
    <row r="75" spans="1:12" ht="15">
      <c r="A75" s="69">
        <f>A77-1</f>
        <v>41826</v>
      </c>
      <c r="B75" s="16" t="str">
        <f t="shared" si="25"/>
        <v>Sunday</v>
      </c>
      <c r="C75" s="17" t="s">
        <v>0</v>
      </c>
      <c r="D75" s="72">
        <f t="shared" si="26"/>
      </c>
      <c r="E75" s="41"/>
      <c r="F75" s="36"/>
      <c r="G75" s="37" t="s">
        <v>139</v>
      </c>
      <c r="H75" s="17"/>
      <c r="I75" s="23">
        <f>E68</f>
        <v>23.5</v>
      </c>
      <c r="J75" s="23">
        <f>MAX(E69:E75)</f>
        <v>10</v>
      </c>
      <c r="K75" s="43">
        <f>SUM(F69:F75)</f>
        <v>0</v>
      </c>
      <c r="L75" s="43">
        <f>MAX(F69:F75)</f>
        <v>0</v>
      </c>
    </row>
    <row r="76" spans="1:12" ht="15">
      <c r="A76" s="67"/>
      <c r="B76" s="9"/>
      <c r="C76" s="10" t="str">
        <f>"Week "&amp;D76</f>
        <v>Week 3</v>
      </c>
      <c r="D76" s="77">
        <f>D68+1</f>
        <v>3</v>
      </c>
      <c r="E76" s="24">
        <f>SUM(E77:E83)</f>
        <v>29.1</v>
      </c>
      <c r="F76" s="25"/>
      <c r="G76" s="45"/>
      <c r="H76" s="11"/>
      <c r="I76" s="28"/>
      <c r="J76" s="26"/>
      <c r="K76" s="28"/>
      <c r="L76" s="26"/>
    </row>
    <row r="77" spans="1:12" ht="15">
      <c r="A77" s="68">
        <f aca="true" t="shared" si="27" ref="A77:A82">A78-1</f>
        <v>41827</v>
      </c>
      <c r="B77" s="12" t="str">
        <f aca="true" t="shared" si="28" ref="B77:B83">LOOKUP(WEEKDAY(A77),weekdaynames)</f>
        <v>Monday</v>
      </c>
      <c r="C77" s="13" t="s">
        <v>1</v>
      </c>
      <c r="D77" s="72">
        <f aca="true" t="shared" si="29" ref="D77:D83">IF(ISNUMBER(FIND("effort",C77)),LOOKUP(RIGHT(C77,16),efforttable),"")</f>
      </c>
      <c r="E77" s="38">
        <v>3</v>
      </c>
      <c r="F77" s="32"/>
      <c r="G77" s="33"/>
      <c r="H77" s="6"/>
      <c r="I77" s="29"/>
      <c r="J77" s="27"/>
      <c r="K77" s="29"/>
      <c r="L77" s="27"/>
    </row>
    <row r="78" spans="1:12" ht="15">
      <c r="A78" s="68">
        <f t="shared" si="27"/>
        <v>41828</v>
      </c>
      <c r="B78" s="12" t="str">
        <f t="shared" si="28"/>
        <v>Tuesday</v>
      </c>
      <c r="C78" s="15" t="s">
        <v>5</v>
      </c>
      <c r="D78" s="72">
        <f t="shared" si="29"/>
      </c>
      <c r="E78" s="39">
        <v>5</v>
      </c>
      <c r="F78" s="34"/>
      <c r="G78" s="33"/>
      <c r="H78" s="6"/>
      <c r="I78" s="29"/>
      <c r="J78" s="27"/>
      <c r="K78" s="29"/>
      <c r="L78" s="27"/>
    </row>
    <row r="79" spans="1:12" ht="15">
      <c r="A79" s="68">
        <f t="shared" si="27"/>
        <v>41829</v>
      </c>
      <c r="B79" s="12" t="str">
        <f t="shared" si="28"/>
        <v>Wednesday</v>
      </c>
      <c r="C79" s="6" t="s">
        <v>0</v>
      </c>
      <c r="D79" s="72">
        <f t="shared" si="29"/>
      </c>
      <c r="E79" s="40"/>
      <c r="F79" s="35"/>
      <c r="G79" s="33"/>
      <c r="H79" s="6"/>
      <c r="I79" s="29"/>
      <c r="J79" s="27"/>
      <c r="K79" s="29"/>
      <c r="L79" s="27"/>
    </row>
    <row r="80" spans="1:12" ht="15">
      <c r="A80" s="68">
        <f t="shared" si="27"/>
        <v>41830</v>
      </c>
      <c r="B80" s="12" t="str">
        <f t="shared" si="28"/>
        <v>Thursday</v>
      </c>
      <c r="C80" s="14" t="s">
        <v>67</v>
      </c>
      <c r="D80" s="72">
        <f t="shared" si="29"/>
        <v>0.006423611111111112</v>
      </c>
      <c r="E80" s="39">
        <v>5</v>
      </c>
      <c r="F80" s="34"/>
      <c r="G80" s="33"/>
      <c r="H80" s="6"/>
      <c r="I80" s="29"/>
      <c r="J80" s="27"/>
      <c r="K80" s="29"/>
      <c r="L80" s="27"/>
    </row>
    <row r="81" spans="1:12" ht="15">
      <c r="A81" s="68">
        <f t="shared" si="27"/>
        <v>41831</v>
      </c>
      <c r="B81" s="12" t="str">
        <f t="shared" si="28"/>
        <v>Friday</v>
      </c>
      <c r="C81" s="6" t="s">
        <v>0</v>
      </c>
      <c r="D81" s="72">
        <f t="shared" si="29"/>
      </c>
      <c r="E81" s="40"/>
      <c r="F81" s="35"/>
      <c r="G81" s="33"/>
      <c r="H81" s="6"/>
      <c r="I81" s="29"/>
      <c r="J81" s="27"/>
      <c r="K81" s="29"/>
      <c r="L81" s="27"/>
    </row>
    <row r="82" spans="1:12" ht="15">
      <c r="A82" s="68">
        <f t="shared" si="27"/>
        <v>41832</v>
      </c>
      <c r="B82" s="12" t="str">
        <f t="shared" si="28"/>
        <v>Saturday</v>
      </c>
      <c r="C82" s="15" t="s">
        <v>123</v>
      </c>
      <c r="D82" s="72">
        <f t="shared" si="29"/>
        <v>0.004996141975308643</v>
      </c>
      <c r="E82" s="39">
        <v>3.1</v>
      </c>
      <c r="F82" s="34"/>
      <c r="G82" s="33" t="s">
        <v>127</v>
      </c>
      <c r="H82" s="6"/>
      <c r="I82" s="30"/>
      <c r="J82" s="31"/>
      <c r="K82" s="30"/>
      <c r="L82" s="31"/>
    </row>
    <row r="83" spans="1:12" ht="15">
      <c r="A83" s="69">
        <f>A85-1</f>
        <v>41833</v>
      </c>
      <c r="B83" s="16" t="str">
        <f t="shared" si="28"/>
        <v>Sunday</v>
      </c>
      <c r="C83" s="15" t="s">
        <v>130</v>
      </c>
      <c r="D83" s="72">
        <f t="shared" si="29"/>
        <v>0.005709876543209877</v>
      </c>
      <c r="E83" s="41">
        <v>13</v>
      </c>
      <c r="F83" s="36"/>
      <c r="G83" s="37"/>
      <c r="H83" s="17"/>
      <c r="I83" s="23">
        <f>E76</f>
        <v>29.1</v>
      </c>
      <c r="J83" s="23">
        <f>MAX(E77:E83)</f>
        <v>13</v>
      </c>
      <c r="K83" s="43">
        <f>SUM(F77:F83)</f>
        <v>0</v>
      </c>
      <c r="L83" s="43">
        <f>MAX(F77:F83)</f>
        <v>0</v>
      </c>
    </row>
    <row r="84" spans="1:12" ht="15">
      <c r="A84" s="67"/>
      <c r="B84" s="9"/>
      <c r="C84" s="10" t="str">
        <f>"Week "&amp;D84</f>
        <v>Week 4</v>
      </c>
      <c r="D84" s="77">
        <f>D76+1</f>
        <v>4</v>
      </c>
      <c r="E84" s="24">
        <f>SUM(E85:E91)</f>
        <v>26.5</v>
      </c>
      <c r="F84" s="25"/>
      <c r="G84" s="45"/>
      <c r="H84" s="11"/>
      <c r="I84" s="28"/>
      <c r="J84" s="26"/>
      <c r="K84" s="28"/>
      <c r="L84" s="26"/>
    </row>
    <row r="85" spans="1:12" ht="15">
      <c r="A85" s="68">
        <f aca="true" t="shared" si="30" ref="A85:A90">A86-1</f>
        <v>41834</v>
      </c>
      <c r="B85" s="12" t="str">
        <f aca="true" t="shared" si="31" ref="B85:B91">LOOKUP(WEEKDAY(A85),weekdaynames)</f>
        <v>Monday</v>
      </c>
      <c r="C85" s="13" t="s">
        <v>1</v>
      </c>
      <c r="D85" s="72">
        <f aca="true" t="shared" si="32" ref="D85:D91">IF(ISNUMBER(FIND("effort",C85)),LOOKUP(RIGHT(C85,16),efforttable),"")</f>
      </c>
      <c r="E85" s="38">
        <v>2.5</v>
      </c>
      <c r="F85" s="32"/>
      <c r="G85" s="33"/>
      <c r="H85" s="6"/>
      <c r="I85" s="29"/>
      <c r="J85" s="27"/>
      <c r="K85" s="29"/>
      <c r="L85" s="27"/>
    </row>
    <row r="86" spans="1:12" ht="15">
      <c r="A86" s="68">
        <f t="shared" si="30"/>
        <v>41835</v>
      </c>
      <c r="B86" s="12" t="str">
        <f t="shared" si="31"/>
        <v>Tuesday</v>
      </c>
      <c r="C86" s="15" t="s">
        <v>4</v>
      </c>
      <c r="D86" s="72">
        <f t="shared" si="32"/>
      </c>
      <c r="E86" s="39">
        <v>4</v>
      </c>
      <c r="F86" s="34"/>
      <c r="G86" s="33" t="s">
        <v>141</v>
      </c>
      <c r="H86" s="6"/>
      <c r="I86" s="29"/>
      <c r="J86" s="27"/>
      <c r="K86" s="29"/>
      <c r="L86" s="27"/>
    </row>
    <row r="87" spans="1:12" ht="15">
      <c r="A87" s="68">
        <f t="shared" si="30"/>
        <v>41836</v>
      </c>
      <c r="B87" s="12" t="str">
        <f t="shared" si="31"/>
        <v>Wednesday</v>
      </c>
      <c r="C87" s="6" t="s">
        <v>0</v>
      </c>
      <c r="D87" s="72">
        <f t="shared" si="32"/>
      </c>
      <c r="E87" s="40"/>
      <c r="F87" s="35"/>
      <c r="G87" s="33"/>
      <c r="H87" s="6"/>
      <c r="I87" s="29"/>
      <c r="J87" s="27"/>
      <c r="K87" s="29"/>
      <c r="L87" s="27"/>
    </row>
    <row r="88" spans="1:12" ht="15">
      <c r="A88" s="68">
        <f t="shared" si="30"/>
        <v>41837</v>
      </c>
      <c r="B88" s="12" t="str">
        <f t="shared" si="31"/>
        <v>Thursday</v>
      </c>
      <c r="C88" s="14" t="s">
        <v>87</v>
      </c>
      <c r="D88" s="72">
        <f t="shared" si="32"/>
        <v>0.005709876543209877</v>
      </c>
      <c r="E88" s="39">
        <v>4</v>
      </c>
      <c r="F88" s="34"/>
      <c r="G88" s="33"/>
      <c r="H88" s="6"/>
      <c r="I88" s="29"/>
      <c r="J88" s="27"/>
      <c r="K88" s="29"/>
      <c r="L88" s="27"/>
    </row>
    <row r="89" spans="1:12" ht="15">
      <c r="A89" s="68">
        <f t="shared" si="30"/>
        <v>41838</v>
      </c>
      <c r="B89" s="12" t="str">
        <f t="shared" si="31"/>
        <v>Friday</v>
      </c>
      <c r="C89" s="6" t="s">
        <v>0</v>
      </c>
      <c r="D89" s="72">
        <f t="shared" si="32"/>
      </c>
      <c r="E89" s="40"/>
      <c r="F89" s="35"/>
      <c r="G89" s="33"/>
      <c r="H89" s="6"/>
      <c r="I89" s="29"/>
      <c r="J89" s="27"/>
      <c r="K89" s="29"/>
      <c r="L89" s="27"/>
    </row>
    <row r="90" spans="1:12" ht="15">
      <c r="A90" s="68">
        <f t="shared" si="30"/>
        <v>41839</v>
      </c>
      <c r="B90" s="12" t="str">
        <f t="shared" si="31"/>
        <v>Saturday</v>
      </c>
      <c r="C90" s="15" t="s">
        <v>86</v>
      </c>
      <c r="D90" s="72">
        <f t="shared" si="32"/>
        <v>0.006423611111111112</v>
      </c>
      <c r="E90" s="39">
        <v>16</v>
      </c>
      <c r="F90" s="34"/>
      <c r="G90" s="33" t="s">
        <v>140</v>
      </c>
      <c r="H90" s="6"/>
      <c r="I90" s="30"/>
      <c r="J90" s="31"/>
      <c r="K90" s="30"/>
      <c r="L90" s="31"/>
    </row>
    <row r="91" spans="1:12" ht="15">
      <c r="A91" s="69">
        <f>A93-1</f>
        <v>41840</v>
      </c>
      <c r="B91" s="16" t="str">
        <f t="shared" si="31"/>
        <v>Sunday</v>
      </c>
      <c r="C91" s="17" t="s">
        <v>0</v>
      </c>
      <c r="D91" s="72">
        <f t="shared" si="32"/>
      </c>
      <c r="E91" s="41"/>
      <c r="F91" s="36"/>
      <c r="G91" s="37"/>
      <c r="H91" s="17"/>
      <c r="I91" s="23">
        <f>E84</f>
        <v>26.5</v>
      </c>
      <c r="J91" s="23">
        <f>MAX(E85:E91)</f>
        <v>16</v>
      </c>
      <c r="K91" s="43">
        <f>SUM(F85:F91)</f>
        <v>0</v>
      </c>
      <c r="L91" s="43">
        <f>MAX(F85:F91)</f>
        <v>0</v>
      </c>
    </row>
    <row r="92" spans="1:12" ht="15">
      <c r="A92" s="67"/>
      <c r="B92" s="9"/>
      <c r="C92" s="10" t="str">
        <f>"Week "&amp;D92</f>
        <v>Week 5</v>
      </c>
      <c r="D92" s="77">
        <f>D84+1</f>
        <v>5</v>
      </c>
      <c r="E92" s="24">
        <f>SUM(E93:E99)</f>
        <v>29.5</v>
      </c>
      <c r="F92" s="25"/>
      <c r="G92" s="45"/>
      <c r="H92" s="11"/>
      <c r="I92" s="28"/>
      <c r="J92" s="26"/>
      <c r="K92" s="28"/>
      <c r="L92" s="26"/>
    </row>
    <row r="93" spans="1:12" ht="15">
      <c r="A93" s="68">
        <f aca="true" t="shared" si="33" ref="A93:A98">A94-1</f>
        <v>41841</v>
      </c>
      <c r="B93" s="12" t="str">
        <f aca="true" t="shared" si="34" ref="B93:B99">LOOKUP(WEEKDAY(A93),weekdaynames)</f>
        <v>Monday</v>
      </c>
      <c r="C93" s="13" t="s">
        <v>1</v>
      </c>
      <c r="D93" s="72">
        <f aca="true" t="shared" si="35" ref="D93:D99">IF(ISNUMBER(FIND("effort",C93)),LOOKUP(RIGHT(C93,16),efforttable),"")</f>
      </c>
      <c r="E93" s="38">
        <v>2.5</v>
      </c>
      <c r="F93" s="32"/>
      <c r="G93" s="33"/>
      <c r="H93" s="6"/>
      <c r="I93" s="29"/>
      <c r="J93" s="27"/>
      <c r="K93" s="29"/>
      <c r="L93" s="27"/>
    </row>
    <row r="94" spans="1:12" ht="15">
      <c r="A94" s="68">
        <f t="shared" si="33"/>
        <v>41842</v>
      </c>
      <c r="B94" s="12" t="str">
        <f t="shared" si="34"/>
        <v>Tuesday</v>
      </c>
      <c r="C94" s="15" t="s">
        <v>4</v>
      </c>
      <c r="D94" s="72">
        <f t="shared" si="35"/>
      </c>
      <c r="E94" s="39">
        <v>4</v>
      </c>
      <c r="F94" s="34"/>
      <c r="G94" s="33"/>
      <c r="H94" s="6"/>
      <c r="I94" s="29"/>
      <c r="J94" s="27"/>
      <c r="K94" s="29"/>
      <c r="L94" s="27"/>
    </row>
    <row r="95" spans="1:12" ht="15">
      <c r="A95" s="68">
        <f t="shared" si="33"/>
        <v>41843</v>
      </c>
      <c r="B95" s="12" t="str">
        <f t="shared" si="34"/>
        <v>Wednesday</v>
      </c>
      <c r="C95" s="6" t="s">
        <v>0</v>
      </c>
      <c r="D95" s="72">
        <f t="shared" si="35"/>
      </c>
      <c r="E95" s="40"/>
      <c r="F95" s="35"/>
      <c r="G95" s="33"/>
      <c r="H95" s="6"/>
      <c r="I95" s="29"/>
      <c r="J95" s="27"/>
      <c r="K95" s="29"/>
      <c r="L95" s="27"/>
    </row>
    <row r="96" spans="1:12" ht="15">
      <c r="A96" s="68">
        <f t="shared" si="33"/>
        <v>41844</v>
      </c>
      <c r="B96" s="12" t="str">
        <f t="shared" si="34"/>
        <v>Thursday</v>
      </c>
      <c r="C96" s="14" t="s">
        <v>124</v>
      </c>
      <c r="D96" s="72">
        <f t="shared" si="35"/>
        <v>0.004996141975308643</v>
      </c>
      <c r="E96" s="39">
        <v>5</v>
      </c>
      <c r="F96" s="34"/>
      <c r="G96" s="33"/>
      <c r="H96" s="6"/>
      <c r="I96" s="29"/>
      <c r="J96" s="27"/>
      <c r="K96" s="29"/>
      <c r="L96" s="27"/>
    </row>
    <row r="97" spans="1:12" ht="15">
      <c r="A97" s="68">
        <f t="shared" si="33"/>
        <v>41845</v>
      </c>
      <c r="B97" s="12" t="str">
        <f t="shared" si="34"/>
        <v>Friday</v>
      </c>
      <c r="C97" s="6" t="s">
        <v>0</v>
      </c>
      <c r="D97" s="72">
        <f t="shared" si="35"/>
      </c>
      <c r="E97" s="40"/>
      <c r="F97" s="35"/>
      <c r="G97" s="33"/>
      <c r="H97" s="6"/>
      <c r="I97" s="29"/>
      <c r="J97" s="27"/>
      <c r="K97" s="29"/>
      <c r="L97" s="27"/>
    </row>
    <row r="98" spans="1:12" ht="15">
      <c r="A98" s="68">
        <f t="shared" si="33"/>
        <v>41846</v>
      </c>
      <c r="B98" s="12" t="str">
        <f t="shared" si="34"/>
        <v>Saturday</v>
      </c>
      <c r="C98" s="15" t="s">
        <v>88</v>
      </c>
      <c r="D98" s="72">
        <f t="shared" si="35"/>
        <v>0.006423611111111112</v>
      </c>
      <c r="E98" s="39">
        <v>18</v>
      </c>
      <c r="F98" s="34"/>
      <c r="G98" s="33" t="s">
        <v>125</v>
      </c>
      <c r="H98" s="6"/>
      <c r="I98" s="30"/>
      <c r="J98" s="31"/>
      <c r="K98" s="30"/>
      <c r="L98" s="31"/>
    </row>
    <row r="99" spans="1:12" ht="15">
      <c r="A99" s="69">
        <f>A101-1</f>
        <v>41847</v>
      </c>
      <c r="B99" s="16" t="str">
        <f t="shared" si="34"/>
        <v>Sunday</v>
      </c>
      <c r="C99" s="17" t="s">
        <v>0</v>
      </c>
      <c r="D99" s="72">
        <f t="shared" si="35"/>
      </c>
      <c r="E99" s="41"/>
      <c r="F99" s="36"/>
      <c r="G99" s="37"/>
      <c r="H99" s="17"/>
      <c r="I99" s="23">
        <f>E92</f>
        <v>29.5</v>
      </c>
      <c r="J99" s="23">
        <f>MAX(E93:E99)</f>
        <v>18</v>
      </c>
      <c r="K99" s="43">
        <f>SUM(F93:F99)</f>
        <v>0</v>
      </c>
      <c r="L99" s="43">
        <f>MAX(F93:F99)</f>
        <v>0</v>
      </c>
    </row>
    <row r="100" spans="1:12" ht="15">
      <c r="A100" s="67"/>
      <c r="B100" s="9"/>
      <c r="C100" s="10" t="str">
        <f>"Week "&amp;D100</f>
        <v>Week 6</v>
      </c>
      <c r="D100" s="77">
        <f>D92+1</f>
        <v>6</v>
      </c>
      <c r="E100" s="24">
        <f>SUM(E101:E107)</f>
        <v>28.22</v>
      </c>
      <c r="F100" s="25"/>
      <c r="G100" s="45"/>
      <c r="H100" s="11"/>
      <c r="I100" s="28"/>
      <c r="J100" s="26"/>
      <c r="K100" s="28"/>
      <c r="L100" s="26"/>
    </row>
    <row r="101" spans="1:12" ht="15">
      <c r="A101" s="68">
        <f aca="true" t="shared" si="36" ref="A101:A106">A102-1</f>
        <v>41848</v>
      </c>
      <c r="B101" s="12" t="str">
        <f aca="true" t="shared" si="37" ref="B101:B107">LOOKUP(WEEKDAY(A101),weekdaynames)</f>
        <v>Monday</v>
      </c>
      <c r="C101" s="13" t="s">
        <v>1</v>
      </c>
      <c r="D101" s="72">
        <f aca="true" t="shared" si="38" ref="D101:D107">IF(ISNUMBER(FIND("effort",C101)),LOOKUP(RIGHT(C101,16),efforttable),"")</f>
      </c>
      <c r="E101" s="38">
        <v>3</v>
      </c>
      <c r="F101" s="32"/>
      <c r="G101" s="33" t="s">
        <v>126</v>
      </c>
      <c r="H101" s="6"/>
      <c r="I101" s="29"/>
      <c r="J101" s="27"/>
      <c r="K101" s="29"/>
      <c r="L101" s="27"/>
    </row>
    <row r="102" spans="1:12" ht="15">
      <c r="A102" s="68">
        <f t="shared" si="36"/>
        <v>41849</v>
      </c>
      <c r="B102" s="12" t="str">
        <f t="shared" si="37"/>
        <v>Tuesday</v>
      </c>
      <c r="C102" s="15" t="s">
        <v>89</v>
      </c>
      <c r="D102" s="72">
        <f t="shared" si="38"/>
      </c>
      <c r="E102" s="39">
        <v>4</v>
      </c>
      <c r="F102" s="34"/>
      <c r="G102" s="33"/>
      <c r="H102" s="6"/>
      <c r="I102" s="29"/>
      <c r="J102" s="27"/>
      <c r="K102" s="29"/>
      <c r="L102" s="27"/>
    </row>
    <row r="103" spans="1:12" ht="15">
      <c r="A103" s="68">
        <f t="shared" si="36"/>
        <v>41850</v>
      </c>
      <c r="B103" s="12" t="str">
        <f t="shared" si="37"/>
        <v>Wednesday</v>
      </c>
      <c r="C103" s="6" t="s">
        <v>0</v>
      </c>
      <c r="D103" s="72">
        <f t="shared" si="38"/>
      </c>
      <c r="E103" s="40"/>
      <c r="F103" s="35"/>
      <c r="G103" s="33"/>
      <c r="H103" s="6"/>
      <c r="I103" s="29"/>
      <c r="J103" s="27"/>
      <c r="K103" s="29"/>
      <c r="L103" s="27"/>
    </row>
    <row r="104" spans="1:12" ht="15">
      <c r="A104" s="68">
        <f t="shared" si="36"/>
        <v>41851</v>
      </c>
      <c r="B104" s="12" t="str">
        <f t="shared" si="37"/>
        <v>Thursday</v>
      </c>
      <c r="C104" s="14" t="s">
        <v>129</v>
      </c>
      <c r="D104" s="72">
        <f t="shared" si="38"/>
        <v>0.004996141975308643</v>
      </c>
      <c r="E104" s="39">
        <v>3.11</v>
      </c>
      <c r="F104" s="34"/>
      <c r="G104" s="33" t="s">
        <v>108</v>
      </c>
      <c r="H104" s="6"/>
      <c r="I104" s="29"/>
      <c r="J104" s="27"/>
      <c r="K104" s="29"/>
      <c r="L104" s="27"/>
    </row>
    <row r="105" spans="1:12" ht="15">
      <c r="A105" s="68">
        <f t="shared" si="36"/>
        <v>41852</v>
      </c>
      <c r="B105" s="12" t="str">
        <f t="shared" si="37"/>
        <v>Friday</v>
      </c>
      <c r="C105" s="6" t="s">
        <v>0</v>
      </c>
      <c r="D105" s="72">
        <f t="shared" si="38"/>
      </c>
      <c r="E105" s="40"/>
      <c r="F105" s="35"/>
      <c r="G105" s="33"/>
      <c r="H105" s="6"/>
      <c r="I105" s="29"/>
      <c r="J105" s="27"/>
      <c r="K105" s="29"/>
      <c r="L105" s="27"/>
    </row>
    <row r="106" spans="1:12" ht="15">
      <c r="A106" s="68">
        <f t="shared" si="36"/>
        <v>41853</v>
      </c>
      <c r="B106" s="12" t="str">
        <f t="shared" si="37"/>
        <v>Saturday</v>
      </c>
      <c r="C106" s="15" t="s">
        <v>128</v>
      </c>
      <c r="D106" s="72">
        <f t="shared" si="38"/>
        <v>0.006423611111111112</v>
      </c>
      <c r="E106" s="39">
        <v>3.11</v>
      </c>
      <c r="F106" s="34"/>
      <c r="G106" s="33"/>
      <c r="H106" s="6"/>
      <c r="I106" s="30"/>
      <c r="J106" s="31"/>
      <c r="K106" s="30"/>
      <c r="L106" s="31"/>
    </row>
    <row r="107" spans="1:12" ht="15">
      <c r="A107" s="69">
        <f>A109-1</f>
        <v>41854</v>
      </c>
      <c r="B107" s="16" t="str">
        <f t="shared" si="37"/>
        <v>Sunday</v>
      </c>
      <c r="C107" s="17" t="s">
        <v>95</v>
      </c>
      <c r="D107" s="72">
        <f t="shared" si="38"/>
        <v>0.005709876543209877</v>
      </c>
      <c r="E107" s="41">
        <v>15</v>
      </c>
      <c r="F107" s="36"/>
      <c r="G107" s="37"/>
      <c r="H107" s="17"/>
      <c r="I107" s="23">
        <f>E100</f>
        <v>28.22</v>
      </c>
      <c r="J107" s="23">
        <f>MAX(E101:E107)</f>
        <v>15</v>
      </c>
      <c r="K107" s="43">
        <f>SUM(F101:F107)</f>
        <v>0</v>
      </c>
      <c r="L107" s="43">
        <f>MAX(F101:F107)</f>
        <v>0</v>
      </c>
    </row>
    <row r="108" spans="1:12" ht="15">
      <c r="A108" s="67"/>
      <c r="B108" s="9"/>
      <c r="C108" s="10" t="str">
        <f>"Week "&amp;D108</f>
        <v>Week 7</v>
      </c>
      <c r="D108" s="77">
        <f>D100+1</f>
        <v>7</v>
      </c>
      <c r="E108" s="24">
        <f>SUM(E109:E115)</f>
        <v>34.6</v>
      </c>
      <c r="F108" s="25"/>
      <c r="G108" s="45"/>
      <c r="H108" s="11"/>
      <c r="I108" s="28"/>
      <c r="J108" s="26"/>
      <c r="K108" s="28"/>
      <c r="L108" s="26"/>
    </row>
    <row r="109" spans="1:12" ht="15">
      <c r="A109" s="68">
        <f aca="true" t="shared" si="39" ref="A109:A114">A110-1</f>
        <v>41855</v>
      </c>
      <c r="B109" s="12" t="str">
        <f aca="true" t="shared" si="40" ref="B109:B115">LOOKUP(WEEKDAY(A109),weekdaynames)</f>
        <v>Monday</v>
      </c>
      <c r="C109" s="13" t="s">
        <v>1</v>
      </c>
      <c r="D109" s="72">
        <f aca="true" t="shared" si="41" ref="D109:D115">IF(ISNUMBER(FIND("effort",C109)),LOOKUP(RIGHT(C109,16),efforttable),"")</f>
      </c>
      <c r="E109" s="38">
        <v>2.5</v>
      </c>
      <c r="F109" s="32"/>
      <c r="G109" s="33"/>
      <c r="H109" s="6"/>
      <c r="I109" s="29"/>
      <c r="J109" s="27"/>
      <c r="K109" s="29"/>
      <c r="L109" s="27"/>
    </row>
    <row r="110" spans="1:12" ht="15">
      <c r="A110" s="68">
        <f t="shared" si="39"/>
        <v>41856</v>
      </c>
      <c r="B110" s="12" t="str">
        <f t="shared" si="40"/>
        <v>Tuesday</v>
      </c>
      <c r="C110" s="15" t="s">
        <v>142</v>
      </c>
      <c r="D110" s="72">
        <f t="shared" si="41"/>
      </c>
      <c r="E110" s="39">
        <v>5</v>
      </c>
      <c r="F110" s="34"/>
      <c r="G110" s="33"/>
      <c r="H110" s="6"/>
      <c r="I110" s="29"/>
      <c r="J110" s="27"/>
      <c r="K110" s="29"/>
      <c r="L110" s="27"/>
    </row>
    <row r="111" spans="1:12" ht="15">
      <c r="A111" s="68">
        <f t="shared" si="39"/>
        <v>41857</v>
      </c>
      <c r="B111" s="12" t="str">
        <f t="shared" si="40"/>
        <v>Wednesday</v>
      </c>
      <c r="C111" s="6" t="s">
        <v>0</v>
      </c>
      <c r="D111" s="72">
        <f t="shared" si="41"/>
      </c>
      <c r="E111" s="40"/>
      <c r="F111" s="35"/>
      <c r="G111" s="33"/>
      <c r="H111" s="6"/>
      <c r="I111" s="29"/>
      <c r="J111" s="27"/>
      <c r="K111" s="29"/>
      <c r="L111" s="27"/>
    </row>
    <row r="112" spans="1:12" ht="15">
      <c r="A112" s="68">
        <f t="shared" si="39"/>
        <v>41858</v>
      </c>
      <c r="B112" s="12" t="str">
        <f t="shared" si="40"/>
        <v>Thursday</v>
      </c>
      <c r="C112" s="14" t="s">
        <v>92</v>
      </c>
      <c r="D112" s="72">
        <f t="shared" si="41"/>
        <v>0.005709876543209877</v>
      </c>
      <c r="E112" s="39">
        <v>6</v>
      </c>
      <c r="F112" s="34"/>
      <c r="G112" s="33"/>
      <c r="H112" s="6"/>
      <c r="I112" s="29"/>
      <c r="J112" s="27"/>
      <c r="K112" s="29"/>
      <c r="L112" s="27"/>
    </row>
    <row r="113" spans="1:12" ht="15">
      <c r="A113" s="68">
        <f t="shared" si="39"/>
        <v>41859</v>
      </c>
      <c r="B113" s="12" t="str">
        <f t="shared" si="40"/>
        <v>Friday</v>
      </c>
      <c r="C113" s="6" t="s">
        <v>0</v>
      </c>
      <c r="D113" s="72">
        <f t="shared" si="41"/>
      </c>
      <c r="E113" s="40"/>
      <c r="F113" s="35"/>
      <c r="G113" s="33"/>
      <c r="H113" s="6"/>
      <c r="I113" s="29"/>
      <c r="J113" s="27"/>
      <c r="K113" s="29"/>
      <c r="L113" s="27"/>
    </row>
    <row r="114" spans="1:12" ht="15">
      <c r="A114" s="68">
        <f t="shared" si="39"/>
        <v>41860</v>
      </c>
      <c r="B114" s="12" t="str">
        <f t="shared" si="40"/>
        <v>Saturday</v>
      </c>
      <c r="C114" s="15" t="s">
        <v>91</v>
      </c>
      <c r="D114" s="72">
        <f t="shared" si="41"/>
        <v>0.004996141975308643</v>
      </c>
      <c r="E114" s="39">
        <v>3.1</v>
      </c>
      <c r="F114" s="34"/>
      <c r="G114" s="33" t="s">
        <v>127</v>
      </c>
      <c r="H114" s="6"/>
      <c r="I114" s="30"/>
      <c r="J114" s="31"/>
      <c r="K114" s="30"/>
      <c r="L114" s="31"/>
    </row>
    <row r="115" spans="1:12" ht="15">
      <c r="A115" s="69">
        <f>A117-1</f>
        <v>41861</v>
      </c>
      <c r="B115" s="16" t="str">
        <f t="shared" si="40"/>
        <v>Sunday</v>
      </c>
      <c r="C115" s="17" t="s">
        <v>64</v>
      </c>
      <c r="D115" s="72">
        <f t="shared" si="41"/>
        <v>0.006423611111111112</v>
      </c>
      <c r="E115" s="41">
        <v>18</v>
      </c>
      <c r="F115" s="36"/>
      <c r="G115" s="37"/>
      <c r="H115" s="17"/>
      <c r="I115" s="23">
        <f>E108</f>
        <v>34.6</v>
      </c>
      <c r="J115" s="23">
        <f>MAX(E109:E115)</f>
        <v>18</v>
      </c>
      <c r="K115" s="43">
        <f>SUM(F109:F115)</f>
        <v>0</v>
      </c>
      <c r="L115" s="43">
        <f>MAX(F109:F115)</f>
        <v>0</v>
      </c>
    </row>
    <row r="116" spans="3:12" ht="15">
      <c r="C116" s="10" t="str">
        <f>"Week "&amp;D116</f>
        <v>Week 8</v>
      </c>
      <c r="D116" s="77">
        <f>D108+1</f>
        <v>8</v>
      </c>
      <c r="E116" s="24">
        <f>SUM(E117:E123)</f>
        <v>31.1</v>
      </c>
      <c r="F116" s="25"/>
      <c r="G116" s="45"/>
      <c r="H116" s="11"/>
      <c r="I116" s="28"/>
      <c r="J116" s="26"/>
      <c r="K116" s="28"/>
      <c r="L116" s="26"/>
    </row>
    <row r="117" spans="1:12" ht="15">
      <c r="A117" s="65">
        <f aca="true" t="shared" si="42" ref="A117:A122">A118-1</f>
        <v>41862</v>
      </c>
      <c r="B117" s="7" t="str">
        <f aca="true" t="shared" si="43" ref="B117:B123">LOOKUP(WEEKDAY(A117),weekdaynames)</f>
        <v>Monday</v>
      </c>
      <c r="C117" s="2" t="s">
        <v>1</v>
      </c>
      <c r="D117" s="72">
        <f aca="true" t="shared" si="44" ref="D117:D123">IF(ISNUMBER(FIND("effort",C117)),LOOKUP(RIGHT(C117,16),efforttable),"")</f>
      </c>
      <c r="E117" s="38">
        <v>3</v>
      </c>
      <c r="F117" s="32"/>
      <c r="G117" s="33"/>
      <c r="H117" s="6"/>
      <c r="I117" s="29"/>
      <c r="J117" s="27"/>
      <c r="K117" s="29"/>
      <c r="L117" s="27"/>
    </row>
    <row r="118" spans="1:12" ht="15">
      <c r="A118" s="65">
        <f t="shared" si="42"/>
        <v>41863</v>
      </c>
      <c r="B118" s="7" t="str">
        <f t="shared" si="43"/>
        <v>Tuesday</v>
      </c>
      <c r="C118" s="4" t="s">
        <v>5</v>
      </c>
      <c r="D118" s="72">
        <f t="shared" si="44"/>
      </c>
      <c r="E118" s="39">
        <v>5</v>
      </c>
      <c r="F118" s="34"/>
      <c r="G118" s="33"/>
      <c r="H118" s="6"/>
      <c r="I118" s="29"/>
      <c r="J118" s="27"/>
      <c r="K118" s="29"/>
      <c r="L118" s="27"/>
    </row>
    <row r="119" spans="1:12" ht="15">
      <c r="A119" s="65">
        <f t="shared" si="42"/>
        <v>41864</v>
      </c>
      <c r="B119" s="7" t="str">
        <f t="shared" si="43"/>
        <v>Wednesday</v>
      </c>
      <c r="C119" t="s">
        <v>0</v>
      </c>
      <c r="D119" s="72">
        <f t="shared" si="44"/>
      </c>
      <c r="E119" s="40"/>
      <c r="F119" s="35"/>
      <c r="G119" s="33"/>
      <c r="H119" s="6"/>
      <c r="I119" s="29"/>
      <c r="J119" s="27"/>
      <c r="K119" s="29"/>
      <c r="L119" s="27"/>
    </row>
    <row r="120" spans="1:12" ht="15">
      <c r="A120" s="65">
        <f t="shared" si="42"/>
        <v>41865</v>
      </c>
      <c r="B120" s="7" t="str">
        <f t="shared" si="43"/>
        <v>Thursday</v>
      </c>
      <c r="C120" s="3" t="s">
        <v>3</v>
      </c>
      <c r="D120" s="72">
        <f t="shared" si="44"/>
        <v>0.006423611111111112</v>
      </c>
      <c r="E120" s="39">
        <v>6.5</v>
      </c>
      <c r="F120" s="34"/>
      <c r="G120" s="33"/>
      <c r="H120" s="6"/>
      <c r="I120" s="29"/>
      <c r="J120" s="27"/>
      <c r="K120" s="29"/>
      <c r="L120" s="27"/>
    </row>
    <row r="121" spans="1:12" ht="15">
      <c r="A121" s="65">
        <f t="shared" si="42"/>
        <v>41866</v>
      </c>
      <c r="B121" s="7" t="str">
        <f t="shared" si="43"/>
        <v>Friday</v>
      </c>
      <c r="C121" t="s">
        <v>0</v>
      </c>
      <c r="D121" s="72">
        <f t="shared" si="44"/>
      </c>
      <c r="E121" s="40"/>
      <c r="F121" s="35"/>
      <c r="G121" s="33"/>
      <c r="H121" s="6"/>
      <c r="I121" s="29"/>
      <c r="J121" s="27"/>
      <c r="K121" s="29"/>
      <c r="L121" s="27"/>
    </row>
    <row r="122" spans="1:12" ht="15">
      <c r="A122" s="65">
        <f t="shared" si="42"/>
        <v>41867</v>
      </c>
      <c r="B122" s="7" t="str">
        <f t="shared" si="43"/>
        <v>Saturday</v>
      </c>
      <c r="C122" s="2" t="s">
        <v>2</v>
      </c>
      <c r="D122" s="72">
        <f t="shared" si="44"/>
      </c>
      <c r="E122" s="39">
        <v>3.5</v>
      </c>
      <c r="F122" s="34"/>
      <c r="G122" s="33"/>
      <c r="H122" s="6"/>
      <c r="I122" s="30"/>
      <c r="J122" s="31"/>
      <c r="K122" s="30"/>
      <c r="L122" s="31"/>
    </row>
    <row r="123" spans="1:12" ht="15">
      <c r="A123" s="74">
        <f>A125-1</f>
        <v>41868</v>
      </c>
      <c r="B123" s="16" t="str">
        <f t="shared" si="43"/>
        <v>Sunday</v>
      </c>
      <c r="C123" s="76" t="s">
        <v>115</v>
      </c>
      <c r="D123" s="72">
        <f t="shared" si="44"/>
        <v>0.005293531378600824</v>
      </c>
      <c r="E123" s="41">
        <v>13.1</v>
      </c>
      <c r="F123" s="36"/>
      <c r="G123" s="37" t="s">
        <v>143</v>
      </c>
      <c r="H123" s="17"/>
      <c r="I123" s="23">
        <f>E116</f>
        <v>31.1</v>
      </c>
      <c r="J123" s="23">
        <f>MAX(E117:E123)</f>
        <v>13.1</v>
      </c>
      <c r="K123" s="43">
        <f>SUM(F117:F123)</f>
        <v>0</v>
      </c>
      <c r="L123" s="43">
        <f>MAX(F117:F123)</f>
        <v>0</v>
      </c>
    </row>
    <row r="124" spans="3:12" ht="15">
      <c r="C124" s="10" t="str">
        <f>"Week "&amp;D124</f>
        <v>Week 9</v>
      </c>
      <c r="D124" s="77">
        <f>D116+1</f>
        <v>9</v>
      </c>
      <c r="E124" s="24">
        <f>SUM(E125:E131)</f>
        <v>34</v>
      </c>
      <c r="F124" s="25"/>
      <c r="G124" s="45"/>
      <c r="H124" s="11"/>
      <c r="I124" s="28"/>
      <c r="J124" s="26"/>
      <c r="K124" s="28"/>
      <c r="L124" s="26"/>
    </row>
    <row r="125" spans="1:12" ht="15">
      <c r="A125" s="65">
        <f aca="true" t="shared" si="45" ref="A125:A130">A126-1</f>
        <v>41869</v>
      </c>
      <c r="B125" s="7" t="str">
        <f aca="true" t="shared" si="46" ref="B125:B131">LOOKUP(WEEKDAY(A125),weekdaynames)</f>
        <v>Monday</v>
      </c>
      <c r="C125" s="2" t="s">
        <v>2</v>
      </c>
      <c r="D125" s="72">
        <f aca="true" t="shared" si="47" ref="D125:D131">IF(ISNUMBER(FIND("effort",C125)),LOOKUP(RIGHT(C125,16),efforttable),"")</f>
      </c>
      <c r="E125" s="38">
        <v>3.5</v>
      </c>
      <c r="F125" s="32"/>
      <c r="G125" s="33"/>
      <c r="H125" s="6"/>
      <c r="I125" s="29"/>
      <c r="J125" s="27"/>
      <c r="K125" s="29"/>
      <c r="L125" s="27"/>
    </row>
    <row r="126" spans="1:12" ht="15">
      <c r="A126" s="65">
        <f t="shared" si="45"/>
        <v>41870</v>
      </c>
      <c r="B126" s="7" t="str">
        <f t="shared" si="46"/>
        <v>Tuesday</v>
      </c>
      <c r="C126" s="4" t="s">
        <v>6</v>
      </c>
      <c r="D126" s="72">
        <f t="shared" si="47"/>
      </c>
      <c r="E126" s="39">
        <v>4.5</v>
      </c>
      <c r="F126" s="34"/>
      <c r="G126" s="33"/>
      <c r="H126" s="6"/>
      <c r="I126" s="29"/>
      <c r="J126" s="27"/>
      <c r="K126" s="29"/>
      <c r="L126" s="27"/>
    </row>
    <row r="127" spans="1:12" ht="15">
      <c r="A127" s="65">
        <f t="shared" si="45"/>
        <v>41871</v>
      </c>
      <c r="B127" s="7" t="str">
        <f t="shared" si="46"/>
        <v>Wednesday</v>
      </c>
      <c r="C127" t="s">
        <v>0</v>
      </c>
      <c r="D127" s="72">
        <f t="shared" si="47"/>
      </c>
      <c r="E127" s="40"/>
      <c r="F127" s="35"/>
      <c r="G127" s="33"/>
      <c r="H127" s="6"/>
      <c r="I127" s="29"/>
      <c r="J127" s="27"/>
      <c r="K127" s="29"/>
      <c r="L127" s="27"/>
    </row>
    <row r="128" spans="1:12" ht="15">
      <c r="A128" s="65">
        <f t="shared" si="45"/>
        <v>41872</v>
      </c>
      <c r="B128" s="7" t="str">
        <f t="shared" si="46"/>
        <v>Thursday</v>
      </c>
      <c r="C128" s="3" t="s">
        <v>119</v>
      </c>
      <c r="D128" s="72">
        <f t="shared" si="47"/>
        <v>0.005293531378600824</v>
      </c>
      <c r="E128" s="39">
        <v>7</v>
      </c>
      <c r="F128" s="34"/>
      <c r="G128" s="33"/>
      <c r="H128" s="6"/>
      <c r="I128" s="29"/>
      <c r="J128" s="27"/>
      <c r="K128" s="29"/>
      <c r="L128" s="27"/>
    </row>
    <row r="129" spans="1:12" ht="15">
      <c r="A129" s="65">
        <f t="shared" si="45"/>
        <v>41873</v>
      </c>
      <c r="B129" s="7" t="str">
        <f t="shared" si="46"/>
        <v>Friday</v>
      </c>
      <c r="C129" t="s">
        <v>0</v>
      </c>
      <c r="D129" s="72">
        <f t="shared" si="47"/>
      </c>
      <c r="E129" s="40"/>
      <c r="F129" s="35"/>
      <c r="G129" s="33"/>
      <c r="H129" s="6"/>
      <c r="I129" s="29"/>
      <c r="J129" s="27"/>
      <c r="K129" s="29"/>
      <c r="L129" s="27"/>
    </row>
    <row r="130" spans="1:12" ht="15">
      <c r="A130" s="65">
        <f t="shared" si="45"/>
        <v>41874</v>
      </c>
      <c r="B130" s="7" t="str">
        <f t="shared" si="46"/>
        <v>Saturday</v>
      </c>
      <c r="C130" s="4" t="s">
        <v>0</v>
      </c>
      <c r="D130" s="72">
        <f t="shared" si="47"/>
      </c>
      <c r="E130" s="39"/>
      <c r="F130" s="34"/>
      <c r="G130" s="33"/>
      <c r="H130" s="6"/>
      <c r="I130" s="30"/>
      <c r="J130" s="31"/>
      <c r="K130" s="30"/>
      <c r="L130" s="31"/>
    </row>
    <row r="131" spans="1:12" ht="15">
      <c r="A131" s="74">
        <f>A133-1</f>
        <v>41875</v>
      </c>
      <c r="B131" s="16" t="str">
        <f t="shared" si="46"/>
        <v>Sunday</v>
      </c>
      <c r="C131" s="4" t="s">
        <v>93</v>
      </c>
      <c r="D131" s="72">
        <f t="shared" si="47"/>
        <v>0.006423611111111112</v>
      </c>
      <c r="E131" s="41">
        <v>19</v>
      </c>
      <c r="F131" s="36"/>
      <c r="G131" s="37"/>
      <c r="H131" s="17"/>
      <c r="I131" s="23">
        <f>E124</f>
        <v>34</v>
      </c>
      <c r="J131" s="23">
        <f>MAX(E125:E131)</f>
        <v>19</v>
      </c>
      <c r="K131" s="43">
        <f>SUM(F125:F131)</f>
        <v>0</v>
      </c>
      <c r="L131" s="43">
        <f>MAX(F125:F131)</f>
        <v>0</v>
      </c>
    </row>
    <row r="132" spans="3:12" ht="15">
      <c r="C132" s="10" t="str">
        <f>"Week "&amp;D132</f>
        <v>Week 10</v>
      </c>
      <c r="D132" s="77">
        <f>D124+1</f>
        <v>10</v>
      </c>
      <c r="E132" s="24">
        <f>SUM(E133:E139)</f>
        <v>41.31</v>
      </c>
      <c r="F132" s="25"/>
      <c r="G132" s="45"/>
      <c r="H132" s="11"/>
      <c r="I132" s="28"/>
      <c r="J132" s="26"/>
      <c r="K132" s="28"/>
      <c r="L132" s="26"/>
    </row>
    <row r="133" spans="1:12" ht="15">
      <c r="A133" s="65">
        <f aca="true" t="shared" si="48" ref="A133:A138">A134-1</f>
        <v>41876</v>
      </c>
      <c r="B133" s="7" t="str">
        <f aca="true" t="shared" si="49" ref="B133:B139">LOOKUP(WEEKDAY(A133),weekdaynames)</f>
        <v>Monday</v>
      </c>
      <c r="C133" s="2" t="s">
        <v>2</v>
      </c>
      <c r="D133" s="72">
        <f aca="true" t="shared" si="50" ref="D133:D139">IF(ISNUMBER(FIND("effort",C133)),LOOKUP(RIGHT(C133,16),efforttable),"")</f>
      </c>
      <c r="E133" s="38">
        <v>4</v>
      </c>
      <c r="F133" s="32"/>
      <c r="G133" s="33"/>
      <c r="H133" s="6"/>
      <c r="I133" s="29"/>
      <c r="J133" s="27"/>
      <c r="K133" s="29"/>
      <c r="L133" s="27"/>
    </row>
    <row r="134" spans="1:12" ht="15">
      <c r="A134" s="65">
        <f t="shared" si="48"/>
        <v>41877</v>
      </c>
      <c r="B134" s="7" t="str">
        <f t="shared" si="49"/>
        <v>Tuesday</v>
      </c>
      <c r="C134" s="4" t="s">
        <v>5</v>
      </c>
      <c r="D134" s="72">
        <f t="shared" si="50"/>
      </c>
      <c r="E134" s="39">
        <v>5</v>
      </c>
      <c r="F134" s="34"/>
      <c r="G134" s="33"/>
      <c r="H134" s="6"/>
      <c r="I134" s="29"/>
      <c r="J134" s="27"/>
      <c r="K134" s="29"/>
      <c r="L134" s="27"/>
    </row>
    <row r="135" spans="1:12" ht="15">
      <c r="A135" s="65">
        <f t="shared" si="48"/>
        <v>41878</v>
      </c>
      <c r="B135" s="7" t="str">
        <f t="shared" si="49"/>
        <v>Wednesday</v>
      </c>
      <c r="C135" t="s">
        <v>0</v>
      </c>
      <c r="D135" s="72">
        <f t="shared" si="50"/>
      </c>
      <c r="E135" s="40"/>
      <c r="F135" s="35"/>
      <c r="G135" s="33"/>
      <c r="H135" s="6"/>
      <c r="I135" s="29"/>
      <c r="J135" s="27"/>
      <c r="K135" s="29"/>
      <c r="L135" s="27"/>
    </row>
    <row r="136" spans="1:12" ht="15">
      <c r="A136" s="65">
        <f t="shared" si="48"/>
        <v>41879</v>
      </c>
      <c r="B136" s="7" t="str">
        <f t="shared" si="49"/>
        <v>Thursday</v>
      </c>
      <c r="C136" s="3" t="s">
        <v>110</v>
      </c>
      <c r="D136" s="72">
        <f t="shared" si="50"/>
        <v>0.004996141975308643</v>
      </c>
      <c r="E136" s="39">
        <v>3.11</v>
      </c>
      <c r="F136" s="34"/>
      <c r="G136" s="33" t="s">
        <v>108</v>
      </c>
      <c r="H136" s="6"/>
      <c r="I136" s="29"/>
      <c r="J136" s="27"/>
      <c r="K136" s="29"/>
      <c r="L136" s="27"/>
    </row>
    <row r="137" spans="1:12" ht="15">
      <c r="A137" s="65">
        <f t="shared" si="48"/>
        <v>41880</v>
      </c>
      <c r="B137" s="7" t="str">
        <f t="shared" si="49"/>
        <v>Friday</v>
      </c>
      <c r="C137" t="s">
        <v>111</v>
      </c>
      <c r="D137" s="72">
        <f t="shared" si="50"/>
        <v>0.006423611111111112</v>
      </c>
      <c r="E137" s="40">
        <v>5</v>
      </c>
      <c r="F137" s="35"/>
      <c r="G137" s="33"/>
      <c r="H137" s="6"/>
      <c r="I137" s="29"/>
      <c r="J137" s="27"/>
      <c r="K137" s="29"/>
      <c r="L137" s="27"/>
    </row>
    <row r="138" spans="1:12" ht="15">
      <c r="A138" s="65">
        <f t="shared" si="48"/>
        <v>41881</v>
      </c>
      <c r="B138" s="7" t="str">
        <f t="shared" si="49"/>
        <v>Saturday</v>
      </c>
      <c r="C138" s="4" t="s">
        <v>94</v>
      </c>
      <c r="D138" s="72">
        <f t="shared" si="50"/>
        <v>0.005709876543209877</v>
      </c>
      <c r="E138" s="39">
        <v>18</v>
      </c>
      <c r="F138" s="34"/>
      <c r="G138" s="33"/>
      <c r="H138" s="6"/>
      <c r="I138" s="30"/>
      <c r="J138" s="31"/>
      <c r="K138" s="30"/>
      <c r="L138" s="31"/>
    </row>
    <row r="139" spans="1:12" ht="15">
      <c r="A139" s="74">
        <f>A141-1</f>
        <v>41882</v>
      </c>
      <c r="B139" s="16" t="str">
        <f t="shared" si="49"/>
        <v>Sunday</v>
      </c>
      <c r="C139" s="76" t="s">
        <v>0</v>
      </c>
      <c r="D139" s="72">
        <f t="shared" si="50"/>
      </c>
      <c r="E139" s="41">
        <v>6.2</v>
      </c>
      <c r="F139" s="36"/>
      <c r="G139" s="37" t="s">
        <v>144</v>
      </c>
      <c r="H139" s="17"/>
      <c r="I139" s="23">
        <f>E132</f>
        <v>41.31</v>
      </c>
      <c r="J139" s="23">
        <f>MAX(E133:E139)</f>
        <v>18</v>
      </c>
      <c r="K139" s="43">
        <f>SUM(F133:F139)</f>
        <v>0</v>
      </c>
      <c r="L139" s="43">
        <f>MAX(F133:F139)</f>
        <v>0</v>
      </c>
    </row>
    <row r="140" spans="3:12" ht="15">
      <c r="C140" s="10" t="str">
        <f>"Week "&amp;D140</f>
        <v>Week 11</v>
      </c>
      <c r="D140" s="77">
        <f>D132+1</f>
        <v>11</v>
      </c>
      <c r="E140" s="24">
        <f>SUM(E141:E147)</f>
        <v>34</v>
      </c>
      <c r="F140" s="25"/>
      <c r="G140" s="45"/>
      <c r="H140" s="11"/>
      <c r="I140" s="28"/>
      <c r="J140" s="26"/>
      <c r="K140" s="28"/>
      <c r="L140" s="26"/>
    </row>
    <row r="141" spans="1:12" ht="15">
      <c r="A141" s="65">
        <f aca="true" t="shared" si="51" ref="A141:A146">A142-1</f>
        <v>41883</v>
      </c>
      <c r="B141" s="7" t="str">
        <f aca="true" t="shared" si="52" ref="B141:B147">LOOKUP(WEEKDAY(A141),weekdaynames)</f>
        <v>Monday</v>
      </c>
      <c r="C141" s="2" t="s">
        <v>2</v>
      </c>
      <c r="D141" s="72">
        <f aca="true" t="shared" si="53" ref="D141:D147">IF(ISNUMBER(FIND("effort",C141)),LOOKUP(RIGHT(C141,16),efforttable),"")</f>
      </c>
      <c r="E141" s="38">
        <v>4</v>
      </c>
      <c r="F141" s="32"/>
      <c r="G141" s="33"/>
      <c r="H141" s="6"/>
      <c r="I141" s="29"/>
      <c r="J141" s="27"/>
      <c r="K141" s="29"/>
      <c r="L141" s="27"/>
    </row>
    <row r="142" spans="1:12" ht="15">
      <c r="A142" s="65">
        <f t="shared" si="51"/>
        <v>41884</v>
      </c>
      <c r="B142" s="7" t="str">
        <f t="shared" si="52"/>
        <v>Tuesday</v>
      </c>
      <c r="C142" s="4" t="s">
        <v>6</v>
      </c>
      <c r="D142" s="72">
        <f t="shared" si="53"/>
      </c>
      <c r="E142" s="39">
        <v>5</v>
      </c>
      <c r="F142" s="34"/>
      <c r="G142" s="33"/>
      <c r="H142" s="6"/>
      <c r="I142" s="29"/>
      <c r="J142" s="27"/>
      <c r="K142" s="29"/>
      <c r="L142" s="27"/>
    </row>
    <row r="143" spans="1:12" ht="15">
      <c r="A143" s="65">
        <f t="shared" si="51"/>
        <v>41885</v>
      </c>
      <c r="B143" s="7" t="str">
        <f t="shared" si="52"/>
        <v>Wednesday</v>
      </c>
      <c r="C143" t="s">
        <v>0</v>
      </c>
      <c r="D143" s="72">
        <f t="shared" si="53"/>
      </c>
      <c r="E143" s="40"/>
      <c r="F143" s="35"/>
      <c r="G143" s="33"/>
      <c r="H143" s="6"/>
      <c r="I143" s="29"/>
      <c r="J143" s="27"/>
      <c r="K143" s="29"/>
      <c r="L143" s="27"/>
    </row>
    <row r="144" spans="1:12" ht="15">
      <c r="A144" s="65">
        <f t="shared" si="51"/>
        <v>41886</v>
      </c>
      <c r="B144" s="7" t="str">
        <f t="shared" si="52"/>
        <v>Thursday</v>
      </c>
      <c r="C144" s="3" t="s">
        <v>96</v>
      </c>
      <c r="D144" s="72">
        <f t="shared" si="53"/>
      </c>
      <c r="E144" s="39">
        <v>6</v>
      </c>
      <c r="F144" s="34"/>
      <c r="G144" s="33"/>
      <c r="H144" s="6"/>
      <c r="I144" s="29"/>
      <c r="J144" s="27"/>
      <c r="K144" s="29"/>
      <c r="L144" s="27"/>
    </row>
    <row r="145" spans="1:12" ht="15">
      <c r="A145" s="65">
        <f t="shared" si="51"/>
        <v>41887</v>
      </c>
      <c r="B145" s="7" t="str">
        <f t="shared" si="52"/>
        <v>Friday</v>
      </c>
      <c r="C145" t="s">
        <v>0</v>
      </c>
      <c r="D145" s="72">
        <f t="shared" si="53"/>
      </c>
      <c r="E145" s="40"/>
      <c r="F145" s="35"/>
      <c r="G145" s="33"/>
      <c r="H145" s="6"/>
      <c r="I145" s="29"/>
      <c r="J145" s="27"/>
      <c r="K145" s="29"/>
      <c r="L145" s="27"/>
    </row>
    <row r="146" spans="1:12" ht="15">
      <c r="A146" s="65">
        <f t="shared" si="51"/>
        <v>41888</v>
      </c>
      <c r="B146" s="7" t="str">
        <f t="shared" si="52"/>
        <v>Saturday</v>
      </c>
      <c r="C146" s="4" t="s">
        <v>132</v>
      </c>
      <c r="D146" s="72">
        <f t="shared" si="53"/>
        <v>0.006423611111111112</v>
      </c>
      <c r="E146" s="39">
        <v>5</v>
      </c>
      <c r="F146" s="34"/>
      <c r="G146" s="33" t="s">
        <v>138</v>
      </c>
      <c r="H146" s="6"/>
      <c r="I146" s="30"/>
      <c r="J146" s="31"/>
      <c r="K146" s="30"/>
      <c r="L146" s="31"/>
    </row>
    <row r="147" spans="1:12" ht="15">
      <c r="A147" s="74">
        <f>A149-1</f>
        <v>41889</v>
      </c>
      <c r="B147" s="16" t="str">
        <f t="shared" si="52"/>
        <v>Sunday</v>
      </c>
      <c r="C147" s="76" t="s">
        <v>131</v>
      </c>
      <c r="D147" s="72">
        <f t="shared" si="53"/>
        <v>0.005709876543209877</v>
      </c>
      <c r="E147" s="41">
        <v>14</v>
      </c>
      <c r="F147" s="36"/>
      <c r="G147" s="37"/>
      <c r="H147" s="17"/>
      <c r="I147" s="23">
        <f>E140</f>
        <v>34</v>
      </c>
      <c r="J147" s="23">
        <f>MAX(E141:E147)</f>
        <v>14</v>
      </c>
      <c r="K147" s="43">
        <f>SUM(F141:F147)</f>
        <v>0</v>
      </c>
      <c r="L147" s="43">
        <f>MAX(F141:F147)</f>
        <v>0</v>
      </c>
    </row>
    <row r="148" spans="3:12" ht="15">
      <c r="C148" s="10" t="str">
        <f>"Week "&amp;D148</f>
        <v>Week 12</v>
      </c>
      <c r="D148" s="77">
        <f>D140+1</f>
        <v>12</v>
      </c>
      <c r="E148" s="24">
        <f>SUM(E149:E155)</f>
        <v>37.5</v>
      </c>
      <c r="F148" s="25"/>
      <c r="G148" s="45"/>
      <c r="H148" s="11"/>
      <c r="I148" s="28"/>
      <c r="J148" s="26"/>
      <c r="K148" s="28"/>
      <c r="L148" s="26"/>
    </row>
    <row r="149" spans="1:12" ht="15">
      <c r="A149" s="65">
        <f aca="true" t="shared" si="54" ref="A149:A154">A150-1</f>
        <v>41890</v>
      </c>
      <c r="B149" s="7" t="str">
        <f aca="true" t="shared" si="55" ref="B149:B155">LOOKUP(WEEKDAY(A149),weekdaynames)</f>
        <v>Monday</v>
      </c>
      <c r="C149" s="2" t="s">
        <v>81</v>
      </c>
      <c r="D149" s="72">
        <f aca="true" t="shared" si="56" ref="D149:D155">IF(ISNUMBER(FIND("effort",C149)),LOOKUP(RIGHT(C149,16),efforttable),"")</f>
        <v>0.007137345679012347</v>
      </c>
      <c r="E149" s="38">
        <v>3</v>
      </c>
      <c r="F149" s="32"/>
      <c r="G149" s="33"/>
      <c r="H149" s="6"/>
      <c r="I149" s="29"/>
      <c r="J149" s="27"/>
      <c r="K149" s="29"/>
      <c r="L149" s="27"/>
    </row>
    <row r="150" spans="1:12" ht="15">
      <c r="A150" s="65">
        <f t="shared" si="54"/>
        <v>41891</v>
      </c>
      <c r="B150" s="7" t="str">
        <f t="shared" si="55"/>
        <v>Tuesday</v>
      </c>
      <c r="C150" s="4" t="s">
        <v>103</v>
      </c>
      <c r="D150" s="72">
        <f t="shared" si="56"/>
        <v>0.005293531378600824</v>
      </c>
      <c r="E150" s="39">
        <v>5</v>
      </c>
      <c r="F150" s="34"/>
      <c r="G150" s="33"/>
      <c r="H150" s="6"/>
      <c r="I150" s="29"/>
      <c r="J150" s="27"/>
      <c r="K150" s="29"/>
      <c r="L150" s="27"/>
    </row>
    <row r="151" spans="1:12" ht="15">
      <c r="A151" s="65">
        <f t="shared" si="54"/>
        <v>41892</v>
      </c>
      <c r="B151" s="7" t="str">
        <f t="shared" si="55"/>
        <v>Wednesday</v>
      </c>
      <c r="C151" t="s">
        <v>0</v>
      </c>
      <c r="D151" s="72">
        <f t="shared" si="56"/>
      </c>
      <c r="E151" s="40"/>
      <c r="F151" s="35"/>
      <c r="G151" s="33"/>
      <c r="H151" s="6"/>
      <c r="I151" s="29"/>
      <c r="J151" s="27"/>
      <c r="K151" s="29"/>
      <c r="L151" s="27"/>
    </row>
    <row r="152" spans="1:12" ht="15">
      <c r="A152" s="65">
        <f t="shared" si="54"/>
        <v>41893</v>
      </c>
      <c r="B152" s="7" t="str">
        <f t="shared" si="55"/>
        <v>Thursday</v>
      </c>
      <c r="C152" s="3" t="s">
        <v>98</v>
      </c>
      <c r="D152" s="72">
        <f t="shared" si="56"/>
        <v>0.005709876543209877</v>
      </c>
      <c r="E152" s="39">
        <v>6</v>
      </c>
      <c r="F152" s="34"/>
      <c r="G152" s="33"/>
      <c r="H152" s="6"/>
      <c r="I152" s="29"/>
      <c r="J152" s="27"/>
      <c r="K152" s="29"/>
      <c r="L152" s="27"/>
    </row>
    <row r="153" spans="1:12" ht="15">
      <c r="A153" s="65">
        <f t="shared" si="54"/>
        <v>41894</v>
      </c>
      <c r="B153" s="7" t="str">
        <f t="shared" si="55"/>
        <v>Friday</v>
      </c>
      <c r="C153" t="s">
        <v>0</v>
      </c>
      <c r="D153" s="72">
        <f t="shared" si="56"/>
      </c>
      <c r="E153" s="40"/>
      <c r="F153" s="35"/>
      <c r="G153" s="33"/>
      <c r="H153" s="6"/>
      <c r="I153" s="29"/>
      <c r="J153" s="27"/>
      <c r="K153" s="29"/>
      <c r="L153" s="27"/>
    </row>
    <row r="154" spans="1:12" ht="15">
      <c r="A154" s="65">
        <f t="shared" si="54"/>
        <v>41895</v>
      </c>
      <c r="B154" s="7" t="str">
        <f t="shared" si="55"/>
        <v>Saturday</v>
      </c>
      <c r="C154" s="2" t="s">
        <v>1</v>
      </c>
      <c r="D154" s="72">
        <f t="shared" si="56"/>
      </c>
      <c r="E154" s="39">
        <v>3.5</v>
      </c>
      <c r="F154" s="34"/>
      <c r="G154" s="33"/>
      <c r="H154" s="6"/>
      <c r="I154" s="30"/>
      <c r="J154" s="31"/>
      <c r="K154" s="30"/>
      <c r="L154" s="31"/>
    </row>
    <row r="155" spans="1:12" ht="15">
      <c r="A155" s="74">
        <f>A157-1</f>
        <v>41896</v>
      </c>
      <c r="B155" s="16" t="str">
        <f t="shared" si="55"/>
        <v>Sunday</v>
      </c>
      <c r="C155" s="4" t="s">
        <v>97</v>
      </c>
      <c r="D155" s="72">
        <f t="shared" si="56"/>
        <v>0.006423611111111112</v>
      </c>
      <c r="E155" s="41">
        <v>20</v>
      </c>
      <c r="F155" s="36"/>
      <c r="G155" s="37" t="s">
        <v>116</v>
      </c>
      <c r="H155" s="17"/>
      <c r="I155" s="23">
        <f>E148</f>
        <v>37.5</v>
      </c>
      <c r="J155" s="23">
        <f>MAX(E149:E155)</f>
        <v>20</v>
      </c>
      <c r="K155" s="43">
        <f>SUM(F149:F155)</f>
        <v>0</v>
      </c>
      <c r="L155" s="43">
        <f>MAX(F149:F155)</f>
        <v>0</v>
      </c>
    </row>
    <row r="156" spans="3:12" ht="15">
      <c r="C156" s="10" t="str">
        <f>"Week "&amp;D156</f>
        <v>Week 13</v>
      </c>
      <c r="D156" s="77">
        <f>D148+1</f>
        <v>13</v>
      </c>
      <c r="E156" s="24">
        <f>SUM(E157:E163)</f>
        <v>41.5</v>
      </c>
      <c r="F156" s="25"/>
      <c r="G156" s="45"/>
      <c r="H156" s="11"/>
      <c r="I156" s="28"/>
      <c r="J156" s="26"/>
      <c r="K156" s="28"/>
      <c r="L156" s="26"/>
    </row>
    <row r="157" spans="1:12" ht="15">
      <c r="A157" s="65">
        <f aca="true" t="shared" si="57" ref="A157:A162">A158-1</f>
        <v>41897</v>
      </c>
      <c r="B157" s="7" t="str">
        <f aca="true" t="shared" si="58" ref="B157:B163">LOOKUP(WEEKDAY(A157),weekdaynames)</f>
        <v>Monday</v>
      </c>
      <c r="C157" s="2" t="s">
        <v>1</v>
      </c>
      <c r="D157" s="72">
        <f aca="true" t="shared" si="59" ref="D157:D163">IF(ISNUMBER(FIND("effort",C157)),LOOKUP(RIGHT(C157,16),efforttable),"")</f>
      </c>
      <c r="E157" s="38">
        <v>3.5</v>
      </c>
      <c r="F157" s="32"/>
      <c r="G157" s="33"/>
      <c r="H157" s="6"/>
      <c r="I157" s="29"/>
      <c r="J157" s="27"/>
      <c r="K157" s="29"/>
      <c r="L157" s="27"/>
    </row>
    <row r="158" spans="1:12" ht="15">
      <c r="A158" s="65">
        <f t="shared" si="57"/>
        <v>41898</v>
      </c>
      <c r="B158" s="7" t="str">
        <f t="shared" si="58"/>
        <v>Tuesday</v>
      </c>
      <c r="C158" s="4" t="s">
        <v>6</v>
      </c>
      <c r="D158" s="72">
        <f t="shared" si="59"/>
      </c>
      <c r="E158" s="39">
        <v>6</v>
      </c>
      <c r="F158" s="34"/>
      <c r="G158" s="33"/>
      <c r="H158" s="6"/>
      <c r="I158" s="29"/>
      <c r="J158" s="27"/>
      <c r="K158" s="29"/>
      <c r="L158" s="27"/>
    </row>
    <row r="159" spans="1:12" ht="15">
      <c r="A159" s="65">
        <f t="shared" si="57"/>
        <v>41899</v>
      </c>
      <c r="B159" s="7" t="str">
        <f t="shared" si="58"/>
        <v>Wednesday</v>
      </c>
      <c r="C159" t="s">
        <v>0</v>
      </c>
      <c r="D159" s="72">
        <f t="shared" si="59"/>
      </c>
      <c r="E159" s="40"/>
      <c r="F159" s="35"/>
      <c r="G159" s="33"/>
      <c r="H159" s="6"/>
      <c r="I159" s="29"/>
      <c r="J159" s="27"/>
      <c r="K159" s="29"/>
      <c r="L159" s="27"/>
    </row>
    <row r="160" spans="1:12" ht="15">
      <c r="A160" s="65">
        <f t="shared" si="57"/>
        <v>41900</v>
      </c>
      <c r="B160" s="7" t="str">
        <f t="shared" si="58"/>
        <v>Thursday</v>
      </c>
      <c r="C160" s="3" t="s">
        <v>118</v>
      </c>
      <c r="D160" s="72">
        <f t="shared" si="59"/>
        <v>0.005293531378600824</v>
      </c>
      <c r="E160" s="39">
        <v>5</v>
      </c>
      <c r="F160" s="34"/>
      <c r="G160" s="33"/>
      <c r="H160" s="6"/>
      <c r="I160" s="29"/>
      <c r="J160" s="27"/>
      <c r="K160" s="29"/>
      <c r="L160" s="27"/>
    </row>
    <row r="161" spans="1:12" ht="15">
      <c r="A161" s="65">
        <f t="shared" si="57"/>
        <v>41901</v>
      </c>
      <c r="B161" s="7" t="str">
        <f t="shared" si="58"/>
        <v>Friday</v>
      </c>
      <c r="C161" s="3" t="s">
        <v>100</v>
      </c>
      <c r="D161" s="72">
        <f t="shared" si="59"/>
        <v>0.005709876543209877</v>
      </c>
      <c r="E161" s="40">
        <v>5</v>
      </c>
      <c r="F161" s="35"/>
      <c r="G161" s="33"/>
      <c r="H161" s="6"/>
      <c r="I161" s="29"/>
      <c r="J161" s="27"/>
      <c r="K161" s="29"/>
      <c r="L161" s="27"/>
    </row>
    <row r="162" spans="1:12" ht="15">
      <c r="A162" s="65">
        <f t="shared" si="57"/>
        <v>41902</v>
      </c>
      <c r="B162" s="7" t="str">
        <f t="shared" si="58"/>
        <v>Saturday</v>
      </c>
      <c r="C162" s="4" t="s">
        <v>0</v>
      </c>
      <c r="D162" s="72">
        <f t="shared" si="59"/>
      </c>
      <c r="E162" s="39"/>
      <c r="F162" s="34"/>
      <c r="G162" s="33"/>
      <c r="H162" s="6"/>
      <c r="I162" s="30"/>
      <c r="J162" s="31"/>
      <c r="K162" s="30"/>
      <c r="L162" s="31"/>
    </row>
    <row r="163" spans="1:12" ht="15">
      <c r="A163" s="74">
        <f>A165-1</f>
        <v>41903</v>
      </c>
      <c r="B163" s="16" t="str">
        <f t="shared" si="58"/>
        <v>Sunday</v>
      </c>
      <c r="C163" s="4" t="s">
        <v>122</v>
      </c>
      <c r="D163" s="72">
        <f t="shared" si="59"/>
        <v>0.006423611111111112</v>
      </c>
      <c r="E163" s="41">
        <v>22</v>
      </c>
      <c r="F163" s="36"/>
      <c r="G163" s="37" t="s">
        <v>135</v>
      </c>
      <c r="H163" s="17"/>
      <c r="I163" s="23">
        <f>E156</f>
        <v>41.5</v>
      </c>
      <c r="J163" s="23">
        <f>MAX(E157:E163)</f>
        <v>22</v>
      </c>
      <c r="K163" s="43">
        <f>SUM(F157:F163)</f>
        <v>0</v>
      </c>
      <c r="L163" s="43">
        <f>MAX(F157:F163)</f>
        <v>0</v>
      </c>
    </row>
    <row r="164" spans="3:12" ht="15">
      <c r="C164" s="10" t="str">
        <f>"Week "&amp;D164</f>
        <v>Week 14</v>
      </c>
      <c r="D164" s="77">
        <f>D156+1</f>
        <v>14</v>
      </c>
      <c r="E164" s="24">
        <f>SUM(E165:E171)</f>
        <v>37.11</v>
      </c>
      <c r="F164" s="25"/>
      <c r="G164" s="45"/>
      <c r="H164" s="11"/>
      <c r="I164" s="28"/>
      <c r="J164" s="26"/>
      <c r="K164" s="28"/>
      <c r="L164" s="26"/>
    </row>
    <row r="165" spans="1:12" ht="15">
      <c r="A165" s="65">
        <f aca="true" t="shared" si="60" ref="A165:A170">A166-1</f>
        <v>41904</v>
      </c>
      <c r="B165" s="7" t="str">
        <f aca="true" t="shared" si="61" ref="B165:B171">LOOKUP(WEEKDAY(A165),weekdaynames)</f>
        <v>Monday</v>
      </c>
      <c r="C165" s="2" t="s">
        <v>2</v>
      </c>
      <c r="D165" s="72">
        <f aca="true" t="shared" si="62" ref="D165:D171">IF(ISNUMBER(FIND("effort",C165)),LOOKUP(RIGHT(C165,16),efforttable),"")</f>
      </c>
      <c r="E165" s="38">
        <v>4</v>
      </c>
      <c r="F165" s="32"/>
      <c r="G165" s="33"/>
      <c r="H165" s="6"/>
      <c r="I165" s="29"/>
      <c r="J165" s="27"/>
      <c r="K165" s="29"/>
      <c r="L165" s="27"/>
    </row>
    <row r="166" spans="1:12" ht="15">
      <c r="A166" s="65">
        <f t="shared" si="60"/>
        <v>41905</v>
      </c>
      <c r="B166" s="7" t="str">
        <f t="shared" si="61"/>
        <v>Tuesday</v>
      </c>
      <c r="C166" s="4" t="s">
        <v>106</v>
      </c>
      <c r="D166" s="72">
        <f t="shared" si="62"/>
        <v>0.006423611111111112</v>
      </c>
      <c r="E166" s="39">
        <v>5</v>
      </c>
      <c r="F166" s="34"/>
      <c r="G166" s="33"/>
      <c r="H166" s="6"/>
      <c r="I166" s="29"/>
      <c r="J166" s="27"/>
      <c r="K166" s="29"/>
      <c r="L166" s="27"/>
    </row>
    <row r="167" spans="1:12" ht="15">
      <c r="A167" s="65">
        <f t="shared" si="60"/>
        <v>41906</v>
      </c>
      <c r="B167" s="7" t="str">
        <f t="shared" si="61"/>
        <v>Wednesday</v>
      </c>
      <c r="C167" t="s">
        <v>0</v>
      </c>
      <c r="D167" s="72">
        <f t="shared" si="62"/>
      </c>
      <c r="E167" s="40"/>
      <c r="F167" s="35"/>
      <c r="G167" s="33"/>
      <c r="H167" s="6"/>
      <c r="I167" s="29"/>
      <c r="J167" s="27"/>
      <c r="K167" s="29"/>
      <c r="L167" s="27"/>
    </row>
    <row r="168" spans="1:12" ht="15">
      <c r="A168" s="65">
        <f t="shared" si="60"/>
        <v>41907</v>
      </c>
      <c r="B168" s="7" t="str">
        <f t="shared" si="61"/>
        <v>Thursday</v>
      </c>
      <c r="C168" s="3" t="s">
        <v>110</v>
      </c>
      <c r="D168" s="72">
        <f t="shared" si="62"/>
        <v>0.004996141975308643</v>
      </c>
      <c r="E168" s="39">
        <v>3.11</v>
      </c>
      <c r="F168" s="34"/>
      <c r="G168" s="33" t="s">
        <v>108</v>
      </c>
      <c r="H168" s="6"/>
      <c r="I168" s="29"/>
      <c r="J168" s="27"/>
      <c r="K168" s="29"/>
      <c r="L168" s="27"/>
    </row>
    <row r="169" spans="1:12" ht="15">
      <c r="A169" s="65">
        <f t="shared" si="60"/>
        <v>41908</v>
      </c>
      <c r="B169" s="7" t="str">
        <f t="shared" si="61"/>
        <v>Friday</v>
      </c>
      <c r="C169" s="3" t="s">
        <v>102</v>
      </c>
      <c r="D169" s="72">
        <f t="shared" si="62"/>
        <v>0.005709876543209877</v>
      </c>
      <c r="E169" s="40">
        <v>5</v>
      </c>
      <c r="F169" s="35"/>
      <c r="G169" s="33"/>
      <c r="H169" s="6"/>
      <c r="I169" s="29"/>
      <c r="J169" s="27"/>
      <c r="K169" s="29"/>
      <c r="L169" s="27"/>
    </row>
    <row r="170" spans="1:12" ht="15">
      <c r="A170" s="65">
        <f t="shared" si="60"/>
        <v>41909</v>
      </c>
      <c r="B170" s="7" t="str">
        <f t="shared" si="61"/>
        <v>Saturday</v>
      </c>
      <c r="C170" s="4" t="s">
        <v>101</v>
      </c>
      <c r="D170" s="72">
        <f t="shared" si="62"/>
        <v>0.005709876543209877</v>
      </c>
      <c r="E170" s="39">
        <v>20</v>
      </c>
      <c r="F170" s="34"/>
      <c r="G170" s="33" t="s">
        <v>134</v>
      </c>
      <c r="H170" s="6"/>
      <c r="I170" s="30"/>
      <c r="J170" s="31"/>
      <c r="K170" s="30"/>
      <c r="L170" s="31"/>
    </row>
    <row r="171" spans="1:12" ht="15">
      <c r="A171" s="74">
        <f>A173-1</f>
        <v>41910</v>
      </c>
      <c r="B171" s="16" t="str">
        <f t="shared" si="61"/>
        <v>Sunday</v>
      </c>
      <c r="C171" s="76" t="s">
        <v>0</v>
      </c>
      <c r="D171" s="72">
        <f t="shared" si="62"/>
      </c>
      <c r="E171" s="41"/>
      <c r="F171" s="36"/>
      <c r="G171" s="37"/>
      <c r="H171" s="17"/>
      <c r="I171" s="23">
        <f>E164</f>
        <v>37.11</v>
      </c>
      <c r="J171" s="23">
        <f>MAX(E165:E171)</f>
        <v>20</v>
      </c>
      <c r="K171" s="43">
        <f>SUM(F165:F171)</f>
        <v>0</v>
      </c>
      <c r="L171" s="43">
        <f>MAX(F165:F171)</f>
        <v>0</v>
      </c>
    </row>
    <row r="172" spans="3:12" ht="15">
      <c r="C172" s="10" t="str">
        <f>"Week "&amp;D172</f>
        <v>Week 15</v>
      </c>
      <c r="D172" s="77">
        <f>D164+1</f>
        <v>15</v>
      </c>
      <c r="E172" s="24">
        <f>SUM(E173:E179)</f>
        <v>31.73</v>
      </c>
      <c r="F172" s="25"/>
      <c r="G172" s="45"/>
      <c r="H172" s="11"/>
      <c r="I172" s="28"/>
      <c r="J172" s="26"/>
      <c r="K172" s="28"/>
      <c r="L172" s="26"/>
    </row>
    <row r="173" spans="1:12" ht="15">
      <c r="A173" s="65">
        <f aca="true" t="shared" si="63" ref="A173:A178">A174-1</f>
        <v>41911</v>
      </c>
      <c r="B173" s="7" t="str">
        <f aca="true" t="shared" si="64" ref="B173:B179">LOOKUP(WEEKDAY(A173),weekdaynames)</f>
        <v>Monday</v>
      </c>
      <c r="C173" s="2" t="s">
        <v>2</v>
      </c>
      <c r="D173" s="72">
        <f aca="true" t="shared" si="65" ref="D173:D179">IF(ISNUMBER(FIND("effort",C173)),LOOKUP(RIGHT(C173,16),efforttable),"")</f>
      </c>
      <c r="E173" s="38">
        <v>3.5</v>
      </c>
      <c r="F173" s="32"/>
      <c r="G173" s="33"/>
      <c r="H173" s="6"/>
      <c r="I173" s="29"/>
      <c r="J173" s="27"/>
      <c r="K173" s="29"/>
      <c r="L173" s="27"/>
    </row>
    <row r="174" spans="1:12" ht="15">
      <c r="A174" s="65">
        <f t="shared" si="63"/>
        <v>41912</v>
      </c>
      <c r="B174" s="7" t="str">
        <f t="shared" si="64"/>
        <v>Tuesday</v>
      </c>
      <c r="C174" s="4" t="s">
        <v>5</v>
      </c>
      <c r="D174" s="72">
        <f t="shared" si="65"/>
      </c>
      <c r="E174" s="39">
        <v>4</v>
      </c>
      <c r="F174" s="34"/>
      <c r="G174" s="33"/>
      <c r="H174" s="6"/>
      <c r="I174" s="29"/>
      <c r="J174" s="27"/>
      <c r="K174" s="29"/>
      <c r="L174" s="27"/>
    </row>
    <row r="175" spans="1:12" ht="15">
      <c r="A175" s="65">
        <f t="shared" si="63"/>
        <v>41913</v>
      </c>
      <c r="B175" s="7" t="str">
        <f t="shared" si="64"/>
        <v>Wednesday</v>
      </c>
      <c r="C175" t="s">
        <v>0</v>
      </c>
      <c r="D175" s="72">
        <f t="shared" si="65"/>
      </c>
      <c r="E175" s="40"/>
      <c r="F175" s="35"/>
      <c r="G175" s="33"/>
      <c r="H175" s="6"/>
      <c r="I175" s="29"/>
      <c r="J175" s="27"/>
      <c r="K175" s="29"/>
      <c r="L175" s="27"/>
    </row>
    <row r="176" spans="1:12" ht="15">
      <c r="A176" s="65">
        <f t="shared" si="63"/>
        <v>41914</v>
      </c>
      <c r="B176" s="7" t="str">
        <f t="shared" si="64"/>
        <v>Thursday</v>
      </c>
      <c r="C176" s="3" t="s">
        <v>11</v>
      </c>
      <c r="D176" s="72">
        <f t="shared" si="65"/>
      </c>
      <c r="E176" s="39">
        <v>6</v>
      </c>
      <c r="F176" s="34"/>
      <c r="G176" s="33"/>
      <c r="H176" s="6"/>
      <c r="I176" s="29"/>
      <c r="J176" s="27"/>
      <c r="K176" s="29"/>
      <c r="L176" s="27"/>
    </row>
    <row r="177" spans="1:12" ht="15">
      <c r="A177" s="65">
        <f t="shared" si="63"/>
        <v>41915</v>
      </c>
      <c r="B177" s="7" t="str">
        <f t="shared" si="64"/>
        <v>Friday</v>
      </c>
      <c r="C177" t="s">
        <v>0</v>
      </c>
      <c r="D177" s="72">
        <f t="shared" si="65"/>
      </c>
      <c r="E177" s="40"/>
      <c r="F177" s="35"/>
      <c r="G177" s="33"/>
      <c r="H177" s="6"/>
      <c r="I177" s="29"/>
      <c r="J177" s="27"/>
      <c r="K177" s="29"/>
      <c r="L177" s="27"/>
    </row>
    <row r="178" spans="1:12" ht="15">
      <c r="A178" s="65">
        <f t="shared" si="63"/>
        <v>41916</v>
      </c>
      <c r="B178" s="7" t="str">
        <f t="shared" si="64"/>
        <v>Saturday</v>
      </c>
      <c r="C178" t="s">
        <v>117</v>
      </c>
      <c r="D178" s="72">
        <f t="shared" si="65"/>
        <v>0.005709876543209877</v>
      </c>
      <c r="E178" s="39">
        <v>12</v>
      </c>
      <c r="F178" s="34"/>
      <c r="G178" s="33" t="s">
        <v>136</v>
      </c>
      <c r="H178" s="6"/>
      <c r="I178" s="30"/>
      <c r="J178" s="31"/>
      <c r="K178" s="30"/>
      <c r="L178" s="31"/>
    </row>
    <row r="179" spans="1:12" ht="15">
      <c r="A179" s="74">
        <f>A181-1</f>
        <v>41917</v>
      </c>
      <c r="B179" s="16" t="str">
        <f t="shared" si="64"/>
        <v>Sunday</v>
      </c>
      <c r="C179" s="76" t="s">
        <v>104</v>
      </c>
      <c r="D179" s="72">
        <f t="shared" si="65"/>
        <v>0.005293531378600824</v>
      </c>
      <c r="E179" s="41">
        <v>6.23</v>
      </c>
      <c r="F179" s="36"/>
      <c r="G179" s="37" t="s">
        <v>113</v>
      </c>
      <c r="H179" s="17"/>
      <c r="I179" s="23">
        <f>E172</f>
        <v>31.73</v>
      </c>
      <c r="J179" s="23">
        <f>MAX(E173:E179)</f>
        <v>12</v>
      </c>
      <c r="K179" s="43">
        <f>SUM(F173:F179)</f>
        <v>0</v>
      </c>
      <c r="L179" s="43">
        <f>MAX(F173:F179)</f>
        <v>0</v>
      </c>
    </row>
    <row r="180" spans="3:12" ht="15">
      <c r="C180" s="10" t="str">
        <f>"Week "&amp;D180</f>
        <v>Week 16</v>
      </c>
      <c r="D180" s="77">
        <f>D172+1</f>
        <v>16</v>
      </c>
      <c r="E180" s="24">
        <f>SUM(E181:E187)</f>
        <v>20.5</v>
      </c>
      <c r="F180" s="25"/>
      <c r="G180" s="45"/>
      <c r="H180" s="11"/>
      <c r="I180" s="28"/>
      <c r="J180" s="26"/>
      <c r="K180" s="28"/>
      <c r="L180" s="26"/>
    </row>
    <row r="181" spans="1:12" ht="15">
      <c r="A181" s="65">
        <f aca="true" t="shared" si="66" ref="A181:A186">A182-1</f>
        <v>41918</v>
      </c>
      <c r="B181" s="7" t="str">
        <f aca="true" t="shared" si="67" ref="B181:B187">LOOKUP(WEEKDAY(A181),weekdaynames)</f>
        <v>Monday</v>
      </c>
      <c r="C181" s="2" t="s">
        <v>2</v>
      </c>
      <c r="D181" s="72">
        <f aca="true" t="shared" si="68" ref="D181:D187">IF(ISNUMBER(FIND("effort",C181)),LOOKUP(RIGHT(C181,16),efforttable),"")</f>
      </c>
      <c r="E181" s="38">
        <v>3.5</v>
      </c>
      <c r="F181" s="32"/>
      <c r="G181" s="33"/>
      <c r="H181" s="6"/>
      <c r="I181" s="29"/>
      <c r="J181" s="27"/>
      <c r="K181" s="29"/>
      <c r="L181" s="27"/>
    </row>
    <row r="182" spans="1:12" ht="15">
      <c r="A182" s="65">
        <f t="shared" si="66"/>
        <v>41919</v>
      </c>
      <c r="B182" s="7" t="str">
        <f t="shared" si="67"/>
        <v>Tuesday</v>
      </c>
      <c r="C182" s="4" t="s">
        <v>105</v>
      </c>
      <c r="D182" s="72">
        <f t="shared" si="68"/>
        <v>0.005709876543209877</v>
      </c>
      <c r="E182" s="39">
        <v>5</v>
      </c>
      <c r="F182" s="34"/>
      <c r="G182" s="33"/>
      <c r="H182" s="6"/>
      <c r="I182" s="29"/>
      <c r="J182" s="27"/>
      <c r="K182" s="29"/>
      <c r="L182" s="27"/>
    </row>
    <row r="183" spans="1:12" ht="15">
      <c r="A183" s="65">
        <f t="shared" si="66"/>
        <v>41920</v>
      </c>
      <c r="B183" s="7" t="str">
        <f t="shared" si="67"/>
        <v>Wednesday</v>
      </c>
      <c r="C183" t="s">
        <v>0</v>
      </c>
      <c r="D183" s="72">
        <f t="shared" si="68"/>
      </c>
      <c r="E183" s="40"/>
      <c r="F183" s="35"/>
      <c r="G183" s="33"/>
      <c r="H183" s="6"/>
      <c r="I183" s="29"/>
      <c r="J183" s="27"/>
      <c r="K183" s="29"/>
      <c r="L183" s="27"/>
    </row>
    <row r="184" spans="1:12" ht="15">
      <c r="A184" s="65">
        <f t="shared" si="66"/>
        <v>41921</v>
      </c>
      <c r="B184" s="7" t="str">
        <f t="shared" si="67"/>
        <v>Thursday</v>
      </c>
      <c r="C184" s="3" t="s">
        <v>12</v>
      </c>
      <c r="D184" s="72">
        <f t="shared" si="68"/>
      </c>
      <c r="E184" s="39">
        <v>4</v>
      </c>
      <c r="F184" s="34"/>
      <c r="G184" s="33"/>
      <c r="H184" s="6"/>
      <c r="I184" s="29"/>
      <c r="J184" s="27"/>
      <c r="K184" s="29"/>
      <c r="L184" s="27"/>
    </row>
    <row r="185" spans="1:12" ht="15">
      <c r="A185" s="65">
        <f t="shared" si="66"/>
        <v>41922</v>
      </c>
      <c r="B185" s="7" t="str">
        <f t="shared" si="67"/>
        <v>Friday</v>
      </c>
      <c r="C185" t="s">
        <v>0</v>
      </c>
      <c r="D185" s="72">
        <f t="shared" si="68"/>
      </c>
      <c r="E185" s="40"/>
      <c r="F185" s="35"/>
      <c r="G185" s="33"/>
      <c r="H185" s="6"/>
      <c r="I185" s="29"/>
      <c r="J185" s="27"/>
      <c r="K185" s="29"/>
      <c r="L185" s="27"/>
    </row>
    <row r="186" spans="1:12" ht="15">
      <c r="A186" s="65">
        <f t="shared" si="66"/>
        <v>41923</v>
      </c>
      <c r="B186" s="7" t="str">
        <f t="shared" si="67"/>
        <v>Saturday</v>
      </c>
      <c r="C186" s="4" t="s">
        <v>14</v>
      </c>
      <c r="D186" s="72">
        <f t="shared" si="68"/>
        <v>0.005709876543209877</v>
      </c>
      <c r="E186" s="39">
        <v>8</v>
      </c>
      <c r="F186" s="34"/>
      <c r="G186" s="33" t="s">
        <v>137</v>
      </c>
      <c r="H186" s="6"/>
      <c r="I186" s="30"/>
      <c r="J186" s="31"/>
      <c r="K186" s="30"/>
      <c r="L186" s="31"/>
    </row>
    <row r="187" spans="1:12" ht="15">
      <c r="A187" s="74">
        <f>A189-1</f>
        <v>41924</v>
      </c>
      <c r="B187" s="16" t="str">
        <f t="shared" si="67"/>
        <v>Sunday</v>
      </c>
      <c r="C187" s="76" t="s">
        <v>0</v>
      </c>
      <c r="D187" s="72">
        <f t="shared" si="68"/>
      </c>
      <c r="E187" s="41"/>
      <c r="F187" s="36"/>
      <c r="G187" s="37" t="s">
        <v>114</v>
      </c>
      <c r="H187" s="17"/>
      <c r="I187" s="23">
        <f>E180</f>
        <v>20.5</v>
      </c>
      <c r="J187" s="23">
        <f>MAX(E181:E187)</f>
        <v>8</v>
      </c>
      <c r="K187" s="43">
        <f>SUM(F181:F187)</f>
        <v>0</v>
      </c>
      <c r="L187" s="43">
        <f>MAX(F181:F187)</f>
        <v>0</v>
      </c>
    </row>
    <row r="188" spans="3:12" ht="15">
      <c r="C188" s="10" t="str">
        <f>"Week "&amp;D188</f>
        <v>Week 17</v>
      </c>
      <c r="D188" s="77">
        <f>D180+1</f>
        <v>17</v>
      </c>
      <c r="E188" s="24">
        <f>SUM(E189:E195)</f>
        <v>37.2</v>
      </c>
      <c r="F188" s="25"/>
      <c r="G188" s="45"/>
      <c r="H188" s="11"/>
      <c r="I188" s="28"/>
      <c r="J188" s="26"/>
      <c r="K188" s="28"/>
      <c r="L188" s="26"/>
    </row>
    <row r="189" spans="1:12" ht="15">
      <c r="A189" s="65">
        <f aca="true" t="shared" si="69" ref="A189:A194">A190-1</f>
        <v>41925</v>
      </c>
      <c r="B189" s="7" t="str">
        <f aca="true" t="shared" si="70" ref="B189:B195">LOOKUP(WEEKDAY(A189),weekdaynames)</f>
        <v>Monday</v>
      </c>
      <c r="C189" s="2" t="s">
        <v>61</v>
      </c>
      <c r="D189" s="72">
        <f aca="true" t="shared" si="71" ref="D189:D195">IF(ISNUMBER(FIND("effort",C189)),LOOKUP(RIGHT(C189,16),efforttable),"")</f>
      </c>
      <c r="E189" s="38"/>
      <c r="F189" s="32"/>
      <c r="G189" s="33"/>
      <c r="H189" s="6"/>
      <c r="I189" s="29"/>
      <c r="J189" s="27"/>
      <c r="K189" s="29"/>
      <c r="L189" s="27"/>
    </row>
    <row r="190" spans="1:12" ht="15">
      <c r="A190" s="65">
        <f t="shared" si="69"/>
        <v>41926</v>
      </c>
      <c r="B190" s="7" t="str">
        <f t="shared" si="70"/>
        <v>Tuesday</v>
      </c>
      <c r="C190" s="4" t="s">
        <v>60</v>
      </c>
      <c r="D190" s="72">
        <f t="shared" si="71"/>
      </c>
      <c r="E190" s="39">
        <v>5</v>
      </c>
      <c r="F190" s="34"/>
      <c r="G190" s="33"/>
      <c r="H190" s="6"/>
      <c r="I190" s="29"/>
      <c r="J190" s="27"/>
      <c r="K190" s="29"/>
      <c r="L190" s="27"/>
    </row>
    <row r="191" spans="1:12" ht="15">
      <c r="A191" s="65">
        <f t="shared" si="69"/>
        <v>41927</v>
      </c>
      <c r="B191" s="7" t="str">
        <f t="shared" si="70"/>
        <v>Wednesday</v>
      </c>
      <c r="C191" t="s">
        <v>0</v>
      </c>
      <c r="D191" s="72">
        <f t="shared" si="71"/>
      </c>
      <c r="E191" s="40"/>
      <c r="F191" s="35"/>
      <c r="G191" s="33"/>
      <c r="H191" s="6"/>
      <c r="I191" s="29"/>
      <c r="J191" s="27"/>
      <c r="K191" s="29"/>
      <c r="L191" s="27"/>
    </row>
    <row r="192" spans="1:12" ht="15">
      <c r="A192" s="65">
        <f t="shared" si="69"/>
        <v>41928</v>
      </c>
      <c r="B192" s="7" t="str">
        <f t="shared" si="70"/>
        <v>Thursday</v>
      </c>
      <c r="C192" s="3" t="s">
        <v>59</v>
      </c>
      <c r="D192" s="72">
        <f t="shared" si="71"/>
        <v>0.006423611111111112</v>
      </c>
      <c r="E192" s="39">
        <v>4</v>
      </c>
      <c r="F192" s="34"/>
      <c r="G192" s="33"/>
      <c r="H192" s="6"/>
      <c r="I192" s="29"/>
      <c r="J192" s="27"/>
      <c r="K192" s="29"/>
      <c r="L192" s="27"/>
    </row>
    <row r="193" spans="1:12" ht="15">
      <c r="A193" s="65">
        <f t="shared" si="69"/>
        <v>41929</v>
      </c>
      <c r="B193" s="7" t="str">
        <f t="shared" si="70"/>
        <v>Friday</v>
      </c>
      <c r="C193" t="s">
        <v>0</v>
      </c>
      <c r="D193" s="72">
        <f t="shared" si="71"/>
      </c>
      <c r="E193" s="40"/>
      <c r="F193" s="35"/>
      <c r="G193" s="33"/>
      <c r="H193" s="6"/>
      <c r="I193" s="29"/>
      <c r="J193" s="27"/>
      <c r="K193" s="29"/>
      <c r="L193" s="27"/>
    </row>
    <row r="194" spans="1:12" ht="15">
      <c r="A194" s="65">
        <f t="shared" si="69"/>
        <v>41930</v>
      </c>
      <c r="B194" s="7" t="str">
        <f t="shared" si="70"/>
        <v>Saturday</v>
      </c>
      <c r="C194" t="s">
        <v>58</v>
      </c>
      <c r="D194" s="72">
        <f t="shared" si="71"/>
        <v>0.007137345679012347</v>
      </c>
      <c r="E194" s="39">
        <v>2</v>
      </c>
      <c r="F194" s="34"/>
      <c r="G194" s="33" t="s">
        <v>145</v>
      </c>
      <c r="H194" s="6"/>
      <c r="I194" s="30"/>
      <c r="J194" s="31"/>
      <c r="K194" s="30"/>
      <c r="L194" s="31"/>
    </row>
    <row r="195" spans="1:12" ht="15">
      <c r="A195" s="74">
        <f>Event</f>
        <v>41931</v>
      </c>
      <c r="B195" s="16" t="str">
        <f t="shared" si="70"/>
        <v>Sunday</v>
      </c>
      <c r="C195" s="75" t="s">
        <v>57</v>
      </c>
      <c r="D195" s="73">
        <f t="shared" si="71"/>
      </c>
      <c r="E195" s="41">
        <v>26.2</v>
      </c>
      <c r="F195" s="36"/>
      <c r="G195" s="37" t="s">
        <v>146</v>
      </c>
      <c r="H195" s="17"/>
      <c r="I195" s="23">
        <f>E188</f>
        <v>37.2</v>
      </c>
      <c r="J195" s="23">
        <f>MAX(E189:E195)</f>
        <v>26.2</v>
      </c>
      <c r="K195" s="43">
        <f>SUM(F189:F195)</f>
        <v>0</v>
      </c>
      <c r="L195" s="43">
        <f>MAX(F189:F195)</f>
        <v>0</v>
      </c>
    </row>
  </sheetData>
  <sheetProtection sheet="1" selectLockedCells="1"/>
  <mergeCells count="3">
    <mergeCell ref="K2:L2"/>
    <mergeCell ref="I2:J2"/>
    <mergeCell ref="C1:E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2" sqref="B2:C8"/>
    </sheetView>
  </sheetViews>
  <sheetFormatPr defaultColWidth="9.140625" defaultRowHeight="15"/>
  <sheetData>
    <row r="2" spans="2:3" ht="15">
      <c r="B2">
        <v>1</v>
      </c>
      <c r="C2" t="s">
        <v>24</v>
      </c>
    </row>
    <row r="3" spans="2:3" ht="15">
      <c r="B3">
        <v>2</v>
      </c>
      <c r="C3" t="s">
        <v>25</v>
      </c>
    </row>
    <row r="4" spans="2:3" ht="15">
      <c r="B4">
        <v>3</v>
      </c>
      <c r="C4" t="s">
        <v>26</v>
      </c>
    </row>
    <row r="5" spans="2:3" ht="15">
      <c r="B5">
        <v>4</v>
      </c>
      <c r="C5" t="s">
        <v>27</v>
      </c>
    </row>
    <row r="6" spans="2:3" ht="15">
      <c r="B6">
        <v>5</v>
      </c>
      <c r="C6" t="s">
        <v>28</v>
      </c>
    </row>
    <row r="7" spans="2:3" ht="15">
      <c r="B7">
        <v>6</v>
      </c>
      <c r="C7" t="s">
        <v>29</v>
      </c>
    </row>
    <row r="8" spans="2:3" ht="15">
      <c r="B8">
        <v>7</v>
      </c>
      <c r="C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E5" sqref="E5"/>
    </sheetView>
  </sheetViews>
  <sheetFormatPr defaultColWidth="9.140625" defaultRowHeight="15"/>
  <sheetData/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C2">
      <selection activeCell="I7" sqref="I7"/>
    </sheetView>
  </sheetViews>
  <sheetFormatPr defaultColWidth="9.140625" defaultRowHeight="15"/>
  <cols>
    <col min="1" max="1" width="9.140625" style="47" hidden="1" customWidth="1"/>
    <col min="2" max="2" width="10.140625" style="0" hidden="1" customWidth="1"/>
    <col min="3" max="3" width="11.140625" style="21" bestFit="1" customWidth="1"/>
    <col min="4" max="4" width="5.00390625" style="0" hidden="1" customWidth="1"/>
    <col min="5" max="5" width="57.28125" style="0" bestFit="1" customWidth="1"/>
    <col min="8" max="8" width="13.140625" style="0" customWidth="1"/>
    <col min="9" max="9" width="15.8515625" style="0" customWidth="1"/>
    <col min="10" max="10" width="17.8515625" style="50" customWidth="1"/>
  </cols>
  <sheetData>
    <row r="1" ht="15">
      <c r="C1" s="71" t="s">
        <v>56</v>
      </c>
    </row>
    <row r="2" spans="1:10" s="5" customFormat="1" ht="30">
      <c r="A2" s="48"/>
      <c r="B2" s="5" t="s">
        <v>41</v>
      </c>
      <c r="C2" s="22" t="s">
        <v>43</v>
      </c>
      <c r="E2" s="5" t="s">
        <v>44</v>
      </c>
      <c r="I2" s="5" t="s">
        <v>45</v>
      </c>
      <c r="J2" s="49" t="s">
        <v>46</v>
      </c>
    </row>
    <row r="3" spans="1:11" ht="15">
      <c r="A3" s="47">
        <f>B3/basecomfortable</f>
        <v>2.2222222222222223</v>
      </c>
      <c r="B3" s="46">
        <v>0.013888888888888888</v>
      </c>
      <c r="C3" s="53">
        <v>1</v>
      </c>
      <c r="D3" t="str">
        <f>"(effort level "&amp;C3&amp;")"</f>
        <v>(effort level 1)</v>
      </c>
      <c r="E3" s="52" t="s">
        <v>47</v>
      </c>
      <c r="F3" s="54"/>
      <c r="G3" s="55"/>
      <c r="H3" s="55"/>
      <c r="I3" s="58"/>
      <c r="J3" s="61">
        <f aca="true" t="shared" si="0" ref="J3:J12">mycomfortablepace*A3</f>
        <v>0.014274691358024694</v>
      </c>
      <c r="K3" t="s">
        <v>41</v>
      </c>
    </row>
    <row r="4" spans="1:11" ht="15">
      <c r="A4" s="47">
        <f>B4/basecomfortable</f>
        <v>1.9444444444444446</v>
      </c>
      <c r="B4" s="46">
        <v>0.012152777777777778</v>
      </c>
      <c r="C4" s="53">
        <v>2</v>
      </c>
      <c r="D4" t="str">
        <f aca="true" t="shared" si="1" ref="D4:D12">"(effort level "&amp;C4&amp;")"</f>
        <v>(effort level 2)</v>
      </c>
      <c r="E4" s="52" t="s">
        <v>48</v>
      </c>
      <c r="F4" s="57"/>
      <c r="G4" s="11"/>
      <c r="H4" s="11"/>
      <c r="I4" s="59"/>
      <c r="J4" s="61">
        <f t="shared" si="0"/>
        <v>0.012490354938271607</v>
      </c>
      <c r="K4" t="s">
        <v>41</v>
      </c>
    </row>
    <row r="5" spans="1:11" ht="15">
      <c r="A5" s="47">
        <f>B5/basecomfortable</f>
        <v>1.6666666666666667</v>
      </c>
      <c r="B5" s="46">
        <v>0.010416666666666666</v>
      </c>
      <c r="C5" s="53">
        <v>3</v>
      </c>
      <c r="D5" t="str">
        <f t="shared" si="1"/>
        <v>(effort level 3)</v>
      </c>
      <c r="E5" s="54" t="s">
        <v>49</v>
      </c>
      <c r="F5" s="54"/>
      <c r="G5" s="55"/>
      <c r="H5" s="55"/>
      <c r="I5" s="59"/>
      <c r="J5" s="61">
        <f t="shared" si="0"/>
        <v>0.01070601851851852</v>
      </c>
      <c r="K5" t="s">
        <v>41</v>
      </c>
    </row>
    <row r="6" spans="1:11" ht="15">
      <c r="A6" s="47">
        <f>B6/basecomfortable</f>
        <v>1.1111111111111112</v>
      </c>
      <c r="B6" s="46">
        <v>0.006944444444444444</v>
      </c>
      <c r="C6" s="53">
        <v>4</v>
      </c>
      <c r="D6" t="str">
        <f t="shared" si="1"/>
        <v>(effort level 4)</v>
      </c>
      <c r="E6" s="52" t="s">
        <v>50</v>
      </c>
      <c r="F6" s="57" t="s">
        <v>40</v>
      </c>
      <c r="G6" s="55"/>
      <c r="H6" s="55"/>
      <c r="I6" s="63"/>
      <c r="J6" s="61">
        <f t="shared" si="0"/>
        <v>0.007137345679012347</v>
      </c>
      <c r="K6" t="s">
        <v>41</v>
      </c>
    </row>
    <row r="7" spans="1:11" ht="15">
      <c r="A7" s="47">
        <f aca="true" t="shared" si="2" ref="A7:A12">B7/basecomfortable</f>
        <v>1</v>
      </c>
      <c r="B7" s="46">
        <v>0.0062499999999999995</v>
      </c>
      <c r="C7" s="53">
        <v>5</v>
      </c>
      <c r="D7" t="str">
        <f t="shared" si="1"/>
        <v>(effort level 5)</v>
      </c>
      <c r="E7" s="52" t="s">
        <v>51</v>
      </c>
      <c r="F7" s="54" t="s">
        <v>38</v>
      </c>
      <c r="G7" s="55"/>
      <c r="H7" s="56"/>
      <c r="I7" s="62">
        <v>0.006423611111111112</v>
      </c>
      <c r="J7" s="51">
        <f t="shared" si="0"/>
        <v>0.006423611111111112</v>
      </c>
      <c r="K7" t="s">
        <v>41</v>
      </c>
    </row>
    <row r="8" spans="1:11" ht="15">
      <c r="A8" s="47">
        <f t="shared" si="2"/>
        <v>0.888888888888889</v>
      </c>
      <c r="B8" s="46">
        <v>0.005555555555555556</v>
      </c>
      <c r="C8" s="53">
        <v>6</v>
      </c>
      <c r="D8" t="str">
        <f t="shared" si="1"/>
        <v>(effort level 6)</v>
      </c>
      <c r="E8" s="52" t="s">
        <v>54</v>
      </c>
      <c r="F8" s="54"/>
      <c r="G8" s="55"/>
      <c r="H8" s="56"/>
      <c r="I8" s="59"/>
      <c r="J8" s="51">
        <f t="shared" si="0"/>
        <v>0.005709876543209877</v>
      </c>
      <c r="K8" t="s">
        <v>41</v>
      </c>
    </row>
    <row r="9" spans="1:11" ht="15">
      <c r="A9" s="47">
        <f t="shared" si="2"/>
        <v>0.8240740740740742</v>
      </c>
      <c r="B9" s="46">
        <v>0.0051504629629629635</v>
      </c>
      <c r="C9" s="53">
        <v>7</v>
      </c>
      <c r="D9" t="str">
        <f t="shared" si="1"/>
        <v>(effort level 7)</v>
      </c>
      <c r="E9" s="52" t="s">
        <v>52</v>
      </c>
      <c r="F9" s="54"/>
      <c r="G9" s="55"/>
      <c r="H9" s="56"/>
      <c r="I9" s="59"/>
      <c r="J9" s="51">
        <f t="shared" si="0"/>
        <v>0.005293531378600824</v>
      </c>
      <c r="K9" t="s">
        <v>41</v>
      </c>
    </row>
    <row r="10" spans="1:11" ht="15">
      <c r="A10" s="47">
        <f t="shared" si="2"/>
        <v>0.7777777777777779</v>
      </c>
      <c r="B10" s="46">
        <v>0.004861111111111111</v>
      </c>
      <c r="C10" s="53">
        <v>8</v>
      </c>
      <c r="D10" t="str">
        <f t="shared" si="1"/>
        <v>(effort level 8)</v>
      </c>
      <c r="E10" s="52" t="s">
        <v>53</v>
      </c>
      <c r="F10" s="54" t="s">
        <v>39</v>
      </c>
      <c r="G10" s="55"/>
      <c r="H10" s="56"/>
      <c r="I10" s="59"/>
      <c r="J10" s="51">
        <f t="shared" si="0"/>
        <v>0.004996141975308643</v>
      </c>
      <c r="K10" t="s">
        <v>41</v>
      </c>
    </row>
    <row r="11" spans="1:11" ht="15">
      <c r="A11" s="47">
        <f t="shared" si="2"/>
        <v>0.6944444444444445</v>
      </c>
      <c r="B11" s="46">
        <v>0.004340277777777778</v>
      </c>
      <c r="C11" s="53">
        <v>9</v>
      </c>
      <c r="D11" t="str">
        <f t="shared" si="1"/>
        <v>(effort level 9)</v>
      </c>
      <c r="E11" s="52" t="s">
        <v>37</v>
      </c>
      <c r="F11" s="54"/>
      <c r="G11" s="55"/>
      <c r="H11" s="56"/>
      <c r="I11" s="59"/>
      <c r="J11" s="51">
        <f t="shared" si="0"/>
        <v>0.004460841049382717</v>
      </c>
      <c r="K11" t="s">
        <v>41</v>
      </c>
    </row>
    <row r="12" spans="1:11" ht="15">
      <c r="A12" s="47">
        <f t="shared" si="2"/>
        <v>0.6388888888888891</v>
      </c>
      <c r="B12" s="46">
        <v>0.003993055555555556</v>
      </c>
      <c r="C12" s="53">
        <v>10</v>
      </c>
      <c r="D12" t="str">
        <f t="shared" si="1"/>
        <v>(effort level 10)</v>
      </c>
      <c r="E12" s="52" t="s">
        <v>36</v>
      </c>
      <c r="F12" s="54"/>
      <c r="G12" s="55"/>
      <c r="H12" s="56"/>
      <c r="I12" s="60"/>
      <c r="J12" s="51">
        <f t="shared" si="0"/>
        <v>0.0041039737654321</v>
      </c>
      <c r="K12" t="s">
        <v>41</v>
      </c>
    </row>
    <row r="13" ht="15">
      <c r="B13" t="s">
        <v>42</v>
      </c>
    </row>
    <row r="15" ht="15">
      <c r="C15" s="1" t="s">
        <v>7</v>
      </c>
    </row>
    <row r="16" ht="15">
      <c r="C16" t="s">
        <v>8</v>
      </c>
    </row>
    <row r="17" ht="15">
      <c r="C17" t="s">
        <v>9</v>
      </c>
    </row>
    <row r="18" ht="15">
      <c r="C18" t="s">
        <v>10</v>
      </c>
    </row>
    <row r="19" ht="15">
      <c r="C19"/>
    </row>
    <row r="20" ht="15">
      <c r="C20" s="1" t="s">
        <v>15</v>
      </c>
    </row>
    <row r="21" ht="15">
      <c r="C21" t="s">
        <v>16</v>
      </c>
    </row>
    <row r="22" ht="15">
      <c r="C22" t="s">
        <v>17</v>
      </c>
    </row>
    <row r="23" ht="15">
      <c r="C23" t="s">
        <v>18</v>
      </c>
    </row>
    <row r="25" ht="15">
      <c r="C25" s="80" t="s">
        <v>73</v>
      </c>
    </row>
    <row r="26" ht="15">
      <c r="C26" s="79" t="s">
        <v>74</v>
      </c>
    </row>
    <row r="27" ht="15">
      <c r="C27" s="79" t="s">
        <v>75</v>
      </c>
    </row>
    <row r="29" ht="15">
      <c r="C29" s="79" t="s">
        <v>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>Harpenden Arrows - First Half Training Plan</dc:description>
  <cp:lastModifiedBy>Graham</cp:lastModifiedBy>
  <dcterms:created xsi:type="dcterms:W3CDTF">2012-05-01T21:10:54Z</dcterms:created>
  <dcterms:modified xsi:type="dcterms:W3CDTF">2014-06-18T22:39:40Z</dcterms:modified>
  <cp:category/>
  <cp:version/>
  <cp:contentType/>
  <cp:contentStatus/>
</cp:coreProperties>
</file>