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6180" tabRatio="416" activeTab="0"/>
  </bookViews>
  <sheets>
    <sheet name="Schedule" sheetId="1" r:id="rId1"/>
    <sheet name="weekdaylookup" sheetId="2" state="hidden" r:id="rId2"/>
    <sheet name="Graphs" sheetId="3" r:id="rId3"/>
    <sheet name="Notes and Effort Levels" sheetId="4" r:id="rId4"/>
  </sheets>
  <definedNames>
    <definedName name="basecomfortable">'Notes and Effort Levels'!$B$7</definedName>
    <definedName name="efforttable">'Notes and Effort Levels'!$D$3:$J$12</definedName>
    <definedName name="Event">'Schedule'!$G$1</definedName>
    <definedName name="mycomfortablepace">'Notes and Effort Levels'!$I$7</definedName>
    <definedName name="weekdaynames">'weekdaylookup'!$B$2:$C$8</definedName>
  </definedNames>
  <calcPr fullCalcOnLoad="1"/>
</workbook>
</file>

<file path=xl/sharedStrings.xml><?xml version="1.0" encoding="utf-8"?>
<sst xmlns="http://schemas.openxmlformats.org/spreadsheetml/2006/main" count="68" uniqueCount="56">
  <si>
    <t>Tempo session</t>
  </si>
  <si>
    <t>30 minute session: Warm up with 5 minutes of gentle running, then repeat the following twice: effort level 8 for 5 minutes, then effort level 5 for 5 minutes. Cold down 5 minutes easy.</t>
  </si>
  <si>
    <t>40 minute session: Warm up with 5 minutes of gentle running, then repeat the following three times: effort level 8 for 5 minutes, then effort level 5 for 5 minutes. Cold down 5 minutes easy.</t>
  </si>
  <si>
    <t>50 minute session: Warm up with 5 minutes of gentle running, then repeat the following twice: effort level 8 for 10 minutes, then effort level 5 for 10 minutes. Cold down 5 minutes easy.</t>
  </si>
  <si>
    <t>Interval session</t>
  </si>
  <si>
    <t>28-minute session: 5 minutes warm up jog, repeat the following 6 times: run 1 minute (effort level 8/9) run 2 minutes (effort level 6). Cool down 5 minutes easy.</t>
  </si>
  <si>
    <t>34-minute session: 5 minutes warm up jog, repeat the following 8 times: run 1 minute (effort level 8/9) run 2 minutes (effort level 6). Cool down 5 minutes easy.</t>
  </si>
  <si>
    <t>25-minute session: 10 minutes warm up jog, repeat the following 5 times: run 1 minute (effort level 8/9) run 1 minute (effort level 6). Cool down 5 minutes easy.</t>
  </si>
  <si>
    <t>Activity</t>
  </si>
  <si>
    <t>My Run Notes</t>
  </si>
  <si>
    <t>Weekly Total</t>
  </si>
  <si>
    <t>Long Run</t>
  </si>
  <si>
    <t>Event Date</t>
  </si>
  <si>
    <t>Sunday</t>
  </si>
  <si>
    <t>Monday</t>
  </si>
  <si>
    <t>Tuesday</t>
  </si>
  <si>
    <t>Wednesday</t>
  </si>
  <si>
    <t>Thursday</t>
  </si>
  <si>
    <t>Friday</t>
  </si>
  <si>
    <t>Saturday</t>
  </si>
  <si>
    <t>Target Miles</t>
  </si>
  <si>
    <t>Actual Miles Run</t>
  </si>
  <si>
    <t>Actuals</t>
  </si>
  <si>
    <t>Target</t>
  </si>
  <si>
    <t>Long run</t>
  </si>
  <si>
    <t>Absolutely flat out - 100m sprint pace</t>
  </si>
  <si>
    <t>1 mile race pace</t>
  </si>
  <si>
    <t>Can still talk in sentences</t>
  </si>
  <si>
    <t>Might be able to say the odd word</t>
  </si>
  <si>
    <t>Talking still normal</t>
  </si>
  <si>
    <t>min / mile</t>
  </si>
  <si>
    <t xml:space="preserve"> </t>
  </si>
  <si>
    <t>Effort Level</t>
  </si>
  <si>
    <t>Description</t>
  </si>
  <si>
    <t>Your pace</t>
  </si>
  <si>
    <t>Calculated pace per effort level</t>
  </si>
  <si>
    <t>Steady Walk</t>
  </si>
  <si>
    <t>Brisk Walk</t>
  </si>
  <si>
    <t>Fast Walk</t>
  </si>
  <si>
    <t>Gentle Jog</t>
  </si>
  <si>
    <t>Slow run (as in long training runs)</t>
  </si>
  <si>
    <t>Brisk Run - Maybe Half Marathon Race Pace</t>
  </si>
  <si>
    <t>Fast Run. Somewhere between 5k - 10k race pace</t>
  </si>
  <si>
    <t>Steady Run - sustainable - a comfortable, but purposeful, pace</t>
  </si>
  <si>
    <t>Pace</t>
  </si>
  <si>
    <t>Fill in your comfortable slow run pace</t>
  </si>
  <si>
    <t>Easy 2-3 m (effort level 4)</t>
  </si>
  <si>
    <t>Rest Days</t>
  </si>
  <si>
    <t>Rest days include no running but can include cross training - cycle / swim /gym</t>
  </si>
  <si>
    <t>Ensure 1 day per week is complete rest</t>
  </si>
  <si>
    <t>Long Run Days can be any day but Saturday may be better than Sunday if you are doing speed session on Tue</t>
  </si>
  <si>
    <t>Arrows 5k Handicap</t>
  </si>
  <si>
    <t>RACE DAY 10K</t>
  </si>
  <si>
    <t>First 10k Training plan</t>
  </si>
  <si>
    <t>Run 5k fast (effort level 8)</t>
  </si>
  <si>
    <t>Run 5k  (effort level 7)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</si>
</sst>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  <numFmt numFmtId="166" formatCode="#,##0;#,##0;;"/>
    <numFmt numFmtId="167" formatCode="[$-F400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3" tint="0.39998000860214233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darkUp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wrapText="1"/>
      <protection locked="0"/>
    </xf>
    <xf numFmtId="0" fontId="42" fillId="0" borderId="16" xfId="0" applyFont="1" applyBorder="1" applyAlignment="1" applyProtection="1">
      <alignment horizontal="center" wrapText="1"/>
      <protection locked="0"/>
    </xf>
    <xf numFmtId="0" fontId="42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42" fillId="0" borderId="12" xfId="0" applyFont="1" applyBorder="1" applyAlignment="1">
      <alignment horizontal="center" wrapText="1"/>
    </xf>
    <xf numFmtId="166" fontId="0" fillId="0" borderId="12" xfId="0" applyNumberFormat="1" applyBorder="1" applyAlignment="1">
      <alignment horizontal="center"/>
    </xf>
    <xf numFmtId="16" fontId="42" fillId="0" borderId="12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wrapText="1"/>
      <protection locked="0"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42" fillId="0" borderId="0" xfId="0" applyNumberFormat="1" applyFont="1" applyAlignment="1">
      <alignment/>
    </xf>
    <xf numFmtId="167" fontId="42" fillId="0" borderId="0" xfId="0" applyNumberFormat="1" applyFont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167" fontId="0" fillId="0" borderId="21" xfId="0" applyNumberFormat="1" applyBorder="1" applyAlignment="1">
      <alignment horizontal="center"/>
    </xf>
    <xf numFmtId="21" fontId="0" fillId="0" borderId="24" xfId="0" applyNumberFormat="1" applyBorder="1" applyAlignment="1">
      <alignment/>
    </xf>
    <xf numFmtId="21" fontId="0" fillId="34" borderId="24" xfId="0" applyNumberFormat="1" applyFill="1" applyBorder="1" applyAlignment="1">
      <alignment/>
    </xf>
    <xf numFmtId="167" fontId="0" fillId="0" borderId="0" xfId="0" applyNumberFormat="1" applyAlignment="1">
      <alignment/>
    </xf>
    <xf numFmtId="15" fontId="0" fillId="0" borderId="0" xfId="0" applyNumberFormat="1" applyAlignment="1">
      <alignment horizontal="center" vertical="top"/>
    </xf>
    <xf numFmtId="15" fontId="42" fillId="0" borderId="0" xfId="0" applyNumberFormat="1" applyFont="1" applyAlignment="1">
      <alignment horizontal="center" vertical="top"/>
    </xf>
    <xf numFmtId="167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left"/>
    </xf>
    <xf numFmtId="167" fontId="42" fillId="0" borderId="23" xfId="0" applyNumberFormat="1" applyFont="1" applyBorder="1" applyAlignment="1">
      <alignment horizontal="left" vertical="center" wrapText="1"/>
    </xf>
    <xf numFmtId="167" fontId="42" fillId="0" borderId="24" xfId="0" applyNumberFormat="1" applyFont="1" applyBorder="1" applyAlignment="1">
      <alignment horizontal="left" vertical="center" wrapText="1"/>
    </xf>
    <xf numFmtId="15" fontId="0" fillId="0" borderId="11" xfId="0" applyNumberFormat="1" applyBorder="1" applyAlignment="1">
      <alignment horizontal="center" vertical="top"/>
    </xf>
    <xf numFmtId="0" fontId="42" fillId="0" borderId="18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26" fillId="0" borderId="22" xfId="0" applyNumberFormat="1" applyFont="1" applyBorder="1" applyAlignment="1">
      <alignment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5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 vertical="top"/>
    </xf>
    <xf numFmtId="165" fontId="47" fillId="0" borderId="0" xfId="0" applyNumberFormat="1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Weekly total Target v Actual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"/>
          <c:w val="0.98675"/>
          <c:h val="0.83425"/>
        </c:manualLayout>
      </c:layout>
      <c:lineChart>
        <c:grouping val="standard"/>
        <c:varyColors val="0"/>
        <c:ser>
          <c:idx val="0"/>
          <c:order val="0"/>
          <c:tx>
            <c:v>Weekly total Target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Schedule!$A$4:$A$67</c:f>
              <c:strCache>
                <c:ptCount val="64"/>
                <c:pt idx="1">
                  <c:v>41141</c:v>
                </c:pt>
                <c:pt idx="2">
                  <c:v>41142</c:v>
                </c:pt>
                <c:pt idx="3">
                  <c:v>41143</c:v>
                </c:pt>
                <c:pt idx="4">
                  <c:v>41144</c:v>
                </c:pt>
                <c:pt idx="5">
                  <c:v>41145</c:v>
                </c:pt>
                <c:pt idx="6">
                  <c:v>41146</c:v>
                </c:pt>
                <c:pt idx="7">
                  <c:v>41147</c:v>
                </c:pt>
                <c:pt idx="9">
                  <c:v>41148</c:v>
                </c:pt>
                <c:pt idx="10">
                  <c:v>41149</c:v>
                </c:pt>
                <c:pt idx="11">
                  <c:v>41150</c:v>
                </c:pt>
                <c:pt idx="12">
                  <c:v>41151</c:v>
                </c:pt>
                <c:pt idx="13">
                  <c:v>41152</c:v>
                </c:pt>
                <c:pt idx="14">
                  <c:v>41153</c:v>
                </c:pt>
                <c:pt idx="15">
                  <c:v>41154</c:v>
                </c:pt>
                <c:pt idx="17">
                  <c:v>41155</c:v>
                </c:pt>
                <c:pt idx="18">
                  <c:v>41156</c:v>
                </c:pt>
                <c:pt idx="19">
                  <c:v>41157</c:v>
                </c:pt>
                <c:pt idx="20">
                  <c:v>41158</c:v>
                </c:pt>
                <c:pt idx="21">
                  <c:v>41159</c:v>
                </c:pt>
                <c:pt idx="22">
                  <c:v>41160</c:v>
                </c:pt>
                <c:pt idx="23">
                  <c:v>41161</c:v>
                </c:pt>
                <c:pt idx="25">
                  <c:v>41162</c:v>
                </c:pt>
                <c:pt idx="26">
                  <c:v>41163</c:v>
                </c:pt>
                <c:pt idx="27">
                  <c:v>41164</c:v>
                </c:pt>
                <c:pt idx="28">
                  <c:v>41165</c:v>
                </c:pt>
                <c:pt idx="29">
                  <c:v>41166</c:v>
                </c:pt>
                <c:pt idx="30">
                  <c:v>41167</c:v>
                </c:pt>
                <c:pt idx="31">
                  <c:v>41168</c:v>
                </c:pt>
                <c:pt idx="33">
                  <c:v>41169</c:v>
                </c:pt>
                <c:pt idx="34">
                  <c:v>41170</c:v>
                </c:pt>
                <c:pt idx="35">
                  <c:v>41171</c:v>
                </c:pt>
                <c:pt idx="36">
                  <c:v>41172</c:v>
                </c:pt>
                <c:pt idx="37">
                  <c:v>41173</c:v>
                </c:pt>
                <c:pt idx="38">
                  <c:v>41174</c:v>
                </c:pt>
                <c:pt idx="39">
                  <c:v>41175</c:v>
                </c:pt>
                <c:pt idx="41">
                  <c:v>41176</c:v>
                </c:pt>
                <c:pt idx="42">
                  <c:v>41177</c:v>
                </c:pt>
                <c:pt idx="43">
                  <c:v>41178</c:v>
                </c:pt>
                <c:pt idx="44">
                  <c:v>41179</c:v>
                </c:pt>
                <c:pt idx="45">
                  <c:v>41180</c:v>
                </c:pt>
                <c:pt idx="46">
                  <c:v>41181</c:v>
                </c:pt>
                <c:pt idx="47">
                  <c:v>41182</c:v>
                </c:pt>
                <c:pt idx="49">
                  <c:v>41183</c:v>
                </c:pt>
                <c:pt idx="50">
                  <c:v>41184</c:v>
                </c:pt>
                <c:pt idx="51">
                  <c:v>41185</c:v>
                </c:pt>
                <c:pt idx="52">
                  <c:v>41186</c:v>
                </c:pt>
                <c:pt idx="53">
                  <c:v>41187</c:v>
                </c:pt>
                <c:pt idx="54">
                  <c:v>41188</c:v>
                </c:pt>
                <c:pt idx="55">
                  <c:v>41189</c:v>
                </c:pt>
                <c:pt idx="57">
                  <c:v>41190</c:v>
                </c:pt>
                <c:pt idx="58">
                  <c:v>41191</c:v>
                </c:pt>
                <c:pt idx="59">
                  <c:v>41192</c:v>
                </c:pt>
                <c:pt idx="60">
                  <c:v>41193</c:v>
                </c:pt>
                <c:pt idx="61">
                  <c:v>41194</c:v>
                </c:pt>
                <c:pt idx="62">
                  <c:v>41195</c:v>
                </c:pt>
                <c:pt idx="63">
                  <c:v>41196</c:v>
                </c:pt>
              </c:strCache>
            </c:strRef>
          </c:cat>
          <c:val>
            <c:numRef>
              <c:f>Schedule!$I$4:$I$67</c:f>
              <c:numCache>
                <c:ptCount val="64"/>
                <c:pt idx="7">
                  <c:v>11.5</c:v>
                </c:pt>
                <c:pt idx="15">
                  <c:v>12.11</c:v>
                </c:pt>
                <c:pt idx="23">
                  <c:v>14.5</c:v>
                </c:pt>
                <c:pt idx="31">
                  <c:v>16</c:v>
                </c:pt>
                <c:pt idx="39">
                  <c:v>14.5</c:v>
                </c:pt>
                <c:pt idx="47">
                  <c:v>16.11</c:v>
                </c:pt>
                <c:pt idx="55">
                  <c:v>13.5</c:v>
                </c:pt>
                <c:pt idx="63">
                  <c:v>16.73</c:v>
                </c:pt>
              </c:numCache>
            </c:numRef>
          </c:val>
          <c:smooth val="0"/>
        </c:ser>
        <c:ser>
          <c:idx val="1"/>
          <c:order val="1"/>
          <c:tx>
            <c:v>Weekly total Actual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Schedule!$K$4:$K$67</c:f>
              <c:numCache>
                <c:ptCount val="64"/>
                <c:pt idx="7">
                  <c:v>0</c:v>
                </c:pt>
                <c:pt idx="15">
                  <c:v>0</c:v>
                </c:pt>
                <c:pt idx="23">
                  <c:v>0</c:v>
                </c:pt>
                <c:pt idx="31">
                  <c:v>0</c:v>
                </c:pt>
                <c:pt idx="39">
                  <c:v>0</c:v>
                </c:pt>
                <c:pt idx="47">
                  <c:v>0</c:v>
                </c:pt>
                <c:pt idx="55">
                  <c:v>0</c:v>
                </c:pt>
                <c:pt idx="63">
                  <c:v>0</c:v>
                </c:pt>
              </c:numCache>
            </c:numRef>
          </c:val>
          <c:smooth val="0"/>
        </c:ser>
        <c:marker val="1"/>
        <c:axId val="9506565"/>
        <c:axId val="18450222"/>
      </c:lineChart>
      <c:dateAx>
        <c:axId val="9506565"/>
        <c:scaling>
          <c:orientation val="minMax"/>
        </c:scaling>
        <c:axPos val="b"/>
        <c:delete val="0"/>
        <c:numFmt formatCode="[$-809]dd\ mmmm\ yy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45022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8450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06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175"/>
          <c:y val="0"/>
          <c:w val="0.2265"/>
          <c:h val="0.117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Longest Run Target v Actual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"/>
          <c:w val="0.98675"/>
          <c:h val="0.83425"/>
        </c:manualLayout>
      </c:layout>
      <c:lineChart>
        <c:grouping val="standard"/>
        <c:varyColors val="0"/>
        <c:ser>
          <c:idx val="0"/>
          <c:order val="0"/>
          <c:tx>
            <c:v>Weekly Long Run Target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Schedule!$A$4:$A$67</c:f>
              <c:strCache>
                <c:ptCount val="64"/>
                <c:pt idx="1">
                  <c:v>41141</c:v>
                </c:pt>
                <c:pt idx="2">
                  <c:v>41142</c:v>
                </c:pt>
                <c:pt idx="3">
                  <c:v>41143</c:v>
                </c:pt>
                <c:pt idx="4">
                  <c:v>41144</c:v>
                </c:pt>
                <c:pt idx="5">
                  <c:v>41145</c:v>
                </c:pt>
                <c:pt idx="6">
                  <c:v>41146</c:v>
                </c:pt>
                <c:pt idx="7">
                  <c:v>41147</c:v>
                </c:pt>
                <c:pt idx="9">
                  <c:v>41148</c:v>
                </c:pt>
                <c:pt idx="10">
                  <c:v>41149</c:v>
                </c:pt>
                <c:pt idx="11">
                  <c:v>41150</c:v>
                </c:pt>
                <c:pt idx="12">
                  <c:v>41151</c:v>
                </c:pt>
                <c:pt idx="13">
                  <c:v>41152</c:v>
                </c:pt>
                <c:pt idx="14">
                  <c:v>41153</c:v>
                </c:pt>
                <c:pt idx="15">
                  <c:v>41154</c:v>
                </c:pt>
                <c:pt idx="17">
                  <c:v>41155</c:v>
                </c:pt>
                <c:pt idx="18">
                  <c:v>41156</c:v>
                </c:pt>
                <c:pt idx="19">
                  <c:v>41157</c:v>
                </c:pt>
                <c:pt idx="20">
                  <c:v>41158</c:v>
                </c:pt>
                <c:pt idx="21">
                  <c:v>41159</c:v>
                </c:pt>
                <c:pt idx="22">
                  <c:v>41160</c:v>
                </c:pt>
                <c:pt idx="23">
                  <c:v>41161</c:v>
                </c:pt>
                <c:pt idx="25">
                  <c:v>41162</c:v>
                </c:pt>
                <c:pt idx="26">
                  <c:v>41163</c:v>
                </c:pt>
                <c:pt idx="27">
                  <c:v>41164</c:v>
                </c:pt>
                <c:pt idx="28">
                  <c:v>41165</c:v>
                </c:pt>
                <c:pt idx="29">
                  <c:v>41166</c:v>
                </c:pt>
                <c:pt idx="30">
                  <c:v>41167</c:v>
                </c:pt>
                <c:pt idx="31">
                  <c:v>41168</c:v>
                </c:pt>
                <c:pt idx="33">
                  <c:v>41169</c:v>
                </c:pt>
                <c:pt idx="34">
                  <c:v>41170</c:v>
                </c:pt>
                <c:pt idx="35">
                  <c:v>41171</c:v>
                </c:pt>
                <c:pt idx="36">
                  <c:v>41172</c:v>
                </c:pt>
                <c:pt idx="37">
                  <c:v>41173</c:v>
                </c:pt>
                <c:pt idx="38">
                  <c:v>41174</c:v>
                </c:pt>
                <c:pt idx="39">
                  <c:v>41175</c:v>
                </c:pt>
                <c:pt idx="41">
                  <c:v>41176</c:v>
                </c:pt>
                <c:pt idx="42">
                  <c:v>41177</c:v>
                </c:pt>
                <c:pt idx="43">
                  <c:v>41178</c:v>
                </c:pt>
                <c:pt idx="44">
                  <c:v>41179</c:v>
                </c:pt>
                <c:pt idx="45">
                  <c:v>41180</c:v>
                </c:pt>
                <c:pt idx="46">
                  <c:v>41181</c:v>
                </c:pt>
                <c:pt idx="47">
                  <c:v>41182</c:v>
                </c:pt>
                <c:pt idx="49">
                  <c:v>41183</c:v>
                </c:pt>
                <c:pt idx="50">
                  <c:v>41184</c:v>
                </c:pt>
                <c:pt idx="51">
                  <c:v>41185</c:v>
                </c:pt>
                <c:pt idx="52">
                  <c:v>41186</c:v>
                </c:pt>
                <c:pt idx="53">
                  <c:v>41187</c:v>
                </c:pt>
                <c:pt idx="54">
                  <c:v>41188</c:v>
                </c:pt>
                <c:pt idx="55">
                  <c:v>41189</c:v>
                </c:pt>
                <c:pt idx="57">
                  <c:v>41190</c:v>
                </c:pt>
                <c:pt idx="58">
                  <c:v>41191</c:v>
                </c:pt>
                <c:pt idx="59">
                  <c:v>41192</c:v>
                </c:pt>
                <c:pt idx="60">
                  <c:v>41193</c:v>
                </c:pt>
                <c:pt idx="61">
                  <c:v>41194</c:v>
                </c:pt>
                <c:pt idx="62">
                  <c:v>41195</c:v>
                </c:pt>
                <c:pt idx="63">
                  <c:v>41196</c:v>
                </c:pt>
              </c:strCache>
            </c:strRef>
          </c:cat>
          <c:val>
            <c:numRef>
              <c:f>Schedule!$J$4:$J$67</c:f>
              <c:numCache>
                <c:ptCount val="64"/>
                <c:pt idx="7">
                  <c:v>4</c:v>
                </c:pt>
                <c:pt idx="15">
                  <c:v>4.5</c:v>
                </c:pt>
                <c:pt idx="23">
                  <c:v>5</c:v>
                </c:pt>
                <c:pt idx="31">
                  <c:v>5.5</c:v>
                </c:pt>
                <c:pt idx="39">
                  <c:v>5.5</c:v>
                </c:pt>
                <c:pt idx="47">
                  <c:v>6</c:v>
                </c:pt>
                <c:pt idx="55">
                  <c:v>5</c:v>
                </c:pt>
                <c:pt idx="63">
                  <c:v>6.23</c:v>
                </c:pt>
              </c:numCache>
            </c:numRef>
          </c:val>
          <c:smooth val="0"/>
        </c:ser>
        <c:ser>
          <c:idx val="1"/>
          <c:order val="1"/>
          <c:tx>
            <c:v>Weekly Long Run Actual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Schedule!$L$4:$L$67</c:f>
              <c:numCache>
                <c:ptCount val="64"/>
                <c:pt idx="7">
                  <c:v>0</c:v>
                </c:pt>
                <c:pt idx="15">
                  <c:v>0</c:v>
                </c:pt>
                <c:pt idx="23">
                  <c:v>0</c:v>
                </c:pt>
                <c:pt idx="31">
                  <c:v>0</c:v>
                </c:pt>
                <c:pt idx="39">
                  <c:v>0</c:v>
                </c:pt>
                <c:pt idx="47">
                  <c:v>0</c:v>
                </c:pt>
                <c:pt idx="55">
                  <c:v>0</c:v>
                </c:pt>
                <c:pt idx="63">
                  <c:v>0</c:v>
                </c:pt>
              </c:numCache>
            </c:numRef>
          </c:val>
          <c:smooth val="0"/>
        </c:ser>
        <c:marker val="1"/>
        <c:axId val="31834271"/>
        <c:axId val="18072984"/>
      </c:lineChart>
      <c:dateAx>
        <c:axId val="31834271"/>
        <c:scaling>
          <c:orientation val="minMax"/>
        </c:scaling>
        <c:axPos val="b"/>
        <c:delete val="0"/>
        <c:numFmt formatCode="[$-809]dd\ mmmm\ yy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07298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8072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34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175"/>
          <c:y val="0"/>
          <c:w val="0.2265"/>
          <c:h val="0.117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2</xdr:row>
      <xdr:rowOff>561975</xdr:rowOff>
    </xdr:to>
    <xdr:pic>
      <xdr:nvPicPr>
        <xdr:cNvPr id="1" name="Picture 2" descr="t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13</xdr:col>
      <xdr:colOff>314325</xdr:colOff>
      <xdr:row>24</xdr:row>
      <xdr:rowOff>133350</xdr:rowOff>
    </xdr:to>
    <xdr:graphicFrame>
      <xdr:nvGraphicFramePr>
        <xdr:cNvPr id="1" name="Chart 2"/>
        <xdr:cNvGraphicFramePr/>
      </xdr:nvGraphicFramePr>
      <xdr:xfrm>
        <a:off x="628650" y="390525"/>
        <a:ext cx="76104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13</xdr:col>
      <xdr:colOff>295275</xdr:colOff>
      <xdr:row>48</xdr:row>
      <xdr:rowOff>123825</xdr:rowOff>
    </xdr:to>
    <xdr:graphicFrame>
      <xdr:nvGraphicFramePr>
        <xdr:cNvPr id="2" name="Chart 3"/>
        <xdr:cNvGraphicFramePr/>
      </xdr:nvGraphicFramePr>
      <xdr:xfrm>
        <a:off x="609600" y="4953000"/>
        <a:ext cx="761047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pane xSplit="6" ySplit="3" topLeftCell="G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11" sqref="C11"/>
    </sheetView>
  </sheetViews>
  <sheetFormatPr defaultColWidth="9.140625" defaultRowHeight="15"/>
  <cols>
    <col min="1" max="1" width="17.00390625" style="60" customWidth="1"/>
    <col min="2" max="2" width="11.421875" style="7" bestFit="1" customWidth="1"/>
    <col min="3" max="3" width="33.57421875" style="0" customWidth="1"/>
    <col min="4" max="4" width="9.421875" style="59" customWidth="1"/>
    <col min="5" max="5" width="13.28125" style="16" customWidth="1"/>
    <col min="6" max="6" width="16.00390625" style="16" bestFit="1" customWidth="1"/>
    <col min="7" max="7" width="43.28125" style="13" customWidth="1"/>
    <col min="8" max="8" width="3.28125" style="0" customWidth="1"/>
    <col min="9" max="9" width="7.57421875" style="16" customWidth="1"/>
    <col min="10" max="10" width="8.00390625" style="16" customWidth="1"/>
    <col min="11" max="11" width="8.421875" style="16" customWidth="1"/>
    <col min="12" max="12" width="7.8515625" style="16" customWidth="1"/>
    <col min="13" max="19" width="14.28125" style="0" customWidth="1"/>
  </cols>
  <sheetData>
    <row r="1" spans="3:7" ht="15">
      <c r="C1" s="74" t="s">
        <v>53</v>
      </c>
      <c r="D1" s="74"/>
      <c r="E1" s="74"/>
      <c r="F1" s="17" t="s">
        <v>12</v>
      </c>
      <c r="G1" s="39">
        <v>41196</v>
      </c>
    </row>
    <row r="2" spans="3:12" ht="15">
      <c r="C2" s="74"/>
      <c r="D2" s="74"/>
      <c r="E2" s="74"/>
      <c r="G2" s="14"/>
      <c r="H2" s="7"/>
      <c r="I2" s="73" t="s">
        <v>23</v>
      </c>
      <c r="J2" s="73"/>
      <c r="K2" s="72" t="s">
        <v>22</v>
      </c>
      <c r="L2" s="72"/>
    </row>
    <row r="3" spans="1:12" s="5" customFormat="1" ht="45">
      <c r="A3" s="61"/>
      <c r="B3" s="8"/>
      <c r="C3" s="17" t="s">
        <v>8</v>
      </c>
      <c r="D3" s="62" t="s">
        <v>44</v>
      </c>
      <c r="E3" s="17" t="s">
        <v>20</v>
      </c>
      <c r="F3" s="17" t="s">
        <v>21</v>
      </c>
      <c r="G3" s="15" t="s">
        <v>9</v>
      </c>
      <c r="I3" s="37" t="s">
        <v>10</v>
      </c>
      <c r="J3" s="37" t="s">
        <v>24</v>
      </c>
      <c r="K3" s="37" t="s">
        <v>10</v>
      </c>
      <c r="L3" s="37" t="s">
        <v>11</v>
      </c>
    </row>
    <row r="4" spans="3:12" ht="15">
      <c r="C4" s="9" t="str">
        <f>"Week "&amp;D4</f>
        <v>Week 1</v>
      </c>
      <c r="D4" s="69">
        <v>1</v>
      </c>
      <c r="E4" s="19">
        <f>SUM(E5:E11)</f>
        <v>11.5</v>
      </c>
      <c r="F4" s="20"/>
      <c r="G4" s="40"/>
      <c r="H4" s="10"/>
      <c r="I4" s="23"/>
      <c r="J4" s="21"/>
      <c r="K4" s="23"/>
      <c r="L4" s="21"/>
    </row>
    <row r="5" spans="1:12" ht="15">
      <c r="A5" s="60">
        <f aca="true" t="shared" si="0" ref="A5:A10">A6-1</f>
        <v>41141</v>
      </c>
      <c r="B5" s="7" t="str">
        <f aca="true" t="shared" si="1" ref="B5:B11">LOOKUP(WEEKDAY(A5),weekdaynames)</f>
        <v>Monday</v>
      </c>
      <c r="C5" s="2"/>
      <c r="D5" s="64">
        <f aca="true" t="shared" si="2" ref="D5:D11">IF(ISNUMBER(FIND("effort",C5)),LOOKUP(RIGHT(C5,16),efforttable),"")</f>
      </c>
      <c r="E5" s="33"/>
      <c r="F5" s="27"/>
      <c r="G5" s="28"/>
      <c r="H5" s="6"/>
      <c r="I5" s="24"/>
      <c r="J5" s="22"/>
      <c r="K5" s="24"/>
      <c r="L5" s="22"/>
    </row>
    <row r="6" spans="1:12" ht="15">
      <c r="A6" s="60">
        <f t="shared" si="0"/>
        <v>41142</v>
      </c>
      <c r="B6" s="7" t="str">
        <f t="shared" si="1"/>
        <v>Tuesday</v>
      </c>
      <c r="C6" s="4"/>
      <c r="D6" s="64">
        <f t="shared" si="2"/>
      </c>
      <c r="E6" s="34">
        <v>3.5</v>
      </c>
      <c r="F6" s="29"/>
      <c r="G6" s="28"/>
      <c r="H6" s="6"/>
      <c r="I6" s="24"/>
      <c r="J6" s="22"/>
      <c r="K6" s="24"/>
      <c r="L6" s="22"/>
    </row>
    <row r="7" spans="1:12" ht="15">
      <c r="A7" s="60">
        <f t="shared" si="0"/>
        <v>41143</v>
      </c>
      <c r="B7" s="7" t="str">
        <f t="shared" si="1"/>
        <v>Wednesday</v>
      </c>
      <c r="D7" s="64">
        <f t="shared" si="2"/>
      </c>
      <c r="E7" s="35"/>
      <c r="F7" s="30"/>
      <c r="G7" s="28"/>
      <c r="H7" s="6"/>
      <c r="I7" s="24"/>
      <c r="J7" s="22"/>
      <c r="K7" s="24"/>
      <c r="L7" s="22"/>
    </row>
    <row r="8" spans="1:12" ht="15">
      <c r="A8" s="60">
        <f t="shared" si="0"/>
        <v>41144</v>
      </c>
      <c r="B8" s="7" t="str">
        <f t="shared" si="1"/>
        <v>Thursday</v>
      </c>
      <c r="C8" s="3"/>
      <c r="D8" s="64">
        <f t="shared" si="2"/>
      </c>
      <c r="E8" s="34">
        <v>4</v>
      </c>
      <c r="F8" s="29"/>
      <c r="G8" s="28"/>
      <c r="H8" s="6"/>
      <c r="I8" s="24"/>
      <c r="J8" s="22"/>
      <c r="K8" s="24"/>
      <c r="L8" s="22"/>
    </row>
    <row r="9" spans="1:12" ht="15">
      <c r="A9" s="60">
        <f t="shared" si="0"/>
        <v>41145</v>
      </c>
      <c r="B9" s="7" t="str">
        <f t="shared" si="1"/>
        <v>Friday</v>
      </c>
      <c r="D9" s="64">
        <f t="shared" si="2"/>
      </c>
      <c r="E9" s="35"/>
      <c r="F9" s="30"/>
      <c r="G9" s="28"/>
      <c r="H9" s="6"/>
      <c r="I9" s="24"/>
      <c r="J9" s="22"/>
      <c r="K9" s="24"/>
      <c r="L9" s="22"/>
    </row>
    <row r="10" spans="1:12" ht="15">
      <c r="A10" s="60">
        <f t="shared" si="0"/>
        <v>41146</v>
      </c>
      <c r="B10" s="7" t="str">
        <f t="shared" si="1"/>
        <v>Saturday</v>
      </c>
      <c r="C10" s="4"/>
      <c r="D10" s="64">
        <f t="shared" si="2"/>
      </c>
      <c r="E10" s="34"/>
      <c r="F10" s="29"/>
      <c r="G10" s="28"/>
      <c r="H10" s="6"/>
      <c r="I10" s="25"/>
      <c r="J10" s="26"/>
      <c r="K10" s="25"/>
      <c r="L10" s="26"/>
    </row>
    <row r="11" spans="1:12" ht="15">
      <c r="A11" s="66">
        <f>A13-1</f>
        <v>41147</v>
      </c>
      <c r="B11" s="11" t="str">
        <f t="shared" si="1"/>
        <v>Sunday</v>
      </c>
      <c r="C11" s="68"/>
      <c r="D11" s="64">
        <f t="shared" si="2"/>
      </c>
      <c r="E11" s="36">
        <v>4</v>
      </c>
      <c r="F11" s="31"/>
      <c r="G11" s="32"/>
      <c r="H11" s="12"/>
      <c r="I11" s="18">
        <f>E4</f>
        <v>11.5</v>
      </c>
      <c r="J11" s="18">
        <f>MAX(E5:E11)</f>
        <v>4</v>
      </c>
      <c r="K11" s="38">
        <f>SUM(F5:F11)</f>
        <v>0</v>
      </c>
      <c r="L11" s="38">
        <f>MAX(F5:F11)</f>
        <v>0</v>
      </c>
    </row>
    <row r="12" spans="3:12" ht="15">
      <c r="C12" s="9" t="str">
        <f>"Week "&amp;D12</f>
        <v>Week 2</v>
      </c>
      <c r="D12" s="69">
        <f>D4+1</f>
        <v>2</v>
      </c>
      <c r="E12" s="19">
        <f>SUM(E13:E19)</f>
        <v>12.11</v>
      </c>
      <c r="F12" s="20"/>
      <c r="G12" s="40"/>
      <c r="H12" s="10"/>
      <c r="I12" s="23"/>
      <c r="J12" s="21"/>
      <c r="K12" s="23"/>
      <c r="L12" s="21"/>
    </row>
    <row r="13" spans="1:12" ht="15">
      <c r="A13" s="60">
        <f aca="true" t="shared" si="3" ref="A13:A18">A14-1</f>
        <v>41148</v>
      </c>
      <c r="B13" s="7" t="str">
        <f aca="true" t="shared" si="4" ref="B13:B19">LOOKUP(WEEKDAY(A13),weekdaynames)</f>
        <v>Monday</v>
      </c>
      <c r="C13" s="2"/>
      <c r="D13" s="64">
        <f aca="true" t="shared" si="5" ref="D13:D19">IF(ISNUMBER(FIND("effort",C13)),LOOKUP(RIGHT(C13,16),efforttable),"")</f>
      </c>
      <c r="E13" s="33"/>
      <c r="F13" s="27"/>
      <c r="G13" s="28"/>
      <c r="H13" s="6"/>
      <c r="I13" s="24"/>
      <c r="J13" s="22"/>
      <c r="K13" s="24"/>
      <c r="L13" s="22"/>
    </row>
    <row r="14" spans="1:12" ht="15">
      <c r="A14" s="60">
        <f t="shared" si="3"/>
        <v>41149</v>
      </c>
      <c r="B14" s="7" t="str">
        <f t="shared" si="4"/>
        <v>Tuesday</v>
      </c>
      <c r="C14" s="4"/>
      <c r="D14" s="64">
        <f t="shared" si="5"/>
      </c>
      <c r="E14" s="34">
        <v>4.5</v>
      </c>
      <c r="F14" s="29"/>
      <c r="G14" s="28"/>
      <c r="H14" s="6"/>
      <c r="I14" s="24"/>
      <c r="J14" s="22"/>
      <c r="K14" s="24"/>
      <c r="L14" s="22"/>
    </row>
    <row r="15" spans="1:12" ht="15">
      <c r="A15" s="60">
        <f t="shared" si="3"/>
        <v>41150</v>
      </c>
      <c r="B15" s="7" t="str">
        <f t="shared" si="4"/>
        <v>Wednesday</v>
      </c>
      <c r="D15" s="64">
        <f t="shared" si="5"/>
      </c>
      <c r="E15" s="35"/>
      <c r="F15" s="30"/>
      <c r="G15" s="28"/>
      <c r="H15" s="6"/>
      <c r="I15" s="24"/>
      <c r="J15" s="22"/>
      <c r="K15" s="24"/>
      <c r="L15" s="22"/>
    </row>
    <row r="16" spans="1:12" ht="15">
      <c r="A16" s="60">
        <f t="shared" si="3"/>
        <v>41151</v>
      </c>
      <c r="B16" s="7" t="str">
        <f t="shared" si="4"/>
        <v>Thursday</v>
      </c>
      <c r="C16" s="3" t="s">
        <v>55</v>
      </c>
      <c r="D16" s="64">
        <f t="shared" si="5"/>
        <v>0.005722736625514404</v>
      </c>
      <c r="E16" s="34">
        <v>3.11</v>
      </c>
      <c r="F16" s="29"/>
      <c r="G16" s="28" t="s">
        <v>51</v>
      </c>
      <c r="H16" s="6"/>
      <c r="I16" s="24"/>
      <c r="J16" s="22"/>
      <c r="K16" s="24"/>
      <c r="L16" s="22"/>
    </row>
    <row r="17" spans="1:12" ht="15">
      <c r="A17" s="60">
        <f t="shared" si="3"/>
        <v>41152</v>
      </c>
      <c r="B17" s="7" t="str">
        <f t="shared" si="4"/>
        <v>Friday</v>
      </c>
      <c r="D17" s="64">
        <f t="shared" si="5"/>
      </c>
      <c r="E17" s="35"/>
      <c r="F17" s="30"/>
      <c r="G17" s="28"/>
      <c r="H17" s="6"/>
      <c r="I17" s="24"/>
      <c r="J17" s="22"/>
      <c r="K17" s="24"/>
      <c r="L17" s="22"/>
    </row>
    <row r="18" spans="1:12" ht="15">
      <c r="A18" s="60">
        <f t="shared" si="3"/>
        <v>41153</v>
      </c>
      <c r="B18" s="7" t="str">
        <f t="shared" si="4"/>
        <v>Saturday</v>
      </c>
      <c r="C18" s="4"/>
      <c r="D18" s="64">
        <f t="shared" si="5"/>
      </c>
      <c r="E18" s="34"/>
      <c r="F18" s="29"/>
      <c r="G18" s="28"/>
      <c r="H18" s="6"/>
      <c r="I18" s="25"/>
      <c r="J18" s="26"/>
      <c r="K18" s="25"/>
      <c r="L18" s="26"/>
    </row>
    <row r="19" spans="1:12" ht="15">
      <c r="A19" s="66">
        <f>A21-1</f>
        <v>41154</v>
      </c>
      <c r="B19" s="11" t="str">
        <f t="shared" si="4"/>
        <v>Sunday</v>
      </c>
      <c r="C19" s="68"/>
      <c r="D19" s="64">
        <f t="shared" si="5"/>
      </c>
      <c r="E19" s="36">
        <v>4.5</v>
      </c>
      <c r="F19" s="31"/>
      <c r="G19" s="32"/>
      <c r="H19" s="12"/>
      <c r="I19" s="18">
        <f>E12</f>
        <v>12.11</v>
      </c>
      <c r="J19" s="18">
        <f>MAX(E13:E19)</f>
        <v>4.5</v>
      </c>
      <c r="K19" s="38">
        <f>SUM(F13:F19)</f>
        <v>0</v>
      </c>
      <c r="L19" s="38">
        <f>MAX(F13:F19)</f>
        <v>0</v>
      </c>
    </row>
    <row r="20" spans="3:12" ht="15">
      <c r="C20" s="9" t="str">
        <f>"Week "&amp;D20</f>
        <v>Week 3</v>
      </c>
      <c r="D20" s="69">
        <f>D12+1</f>
        <v>3</v>
      </c>
      <c r="E20" s="19">
        <f>SUM(E21:E27)</f>
        <v>14.5</v>
      </c>
      <c r="F20" s="20"/>
      <c r="G20" s="40"/>
      <c r="H20" s="10"/>
      <c r="I20" s="23"/>
      <c r="J20" s="21"/>
      <c r="K20" s="23"/>
      <c r="L20" s="21"/>
    </row>
    <row r="21" spans="1:12" ht="15">
      <c r="A21" s="60">
        <f aca="true" t="shared" si="6" ref="A21:A26">A22-1</f>
        <v>41155</v>
      </c>
      <c r="B21" s="7" t="str">
        <f aca="true" t="shared" si="7" ref="B21:B27">LOOKUP(WEEKDAY(A21),weekdaynames)</f>
        <v>Monday</v>
      </c>
      <c r="C21" s="2"/>
      <c r="D21" s="64">
        <f aca="true" t="shared" si="8" ref="D21:D27">IF(ISNUMBER(FIND("effort",C21)),LOOKUP(RIGHT(C21,16),efforttable),"")</f>
      </c>
      <c r="E21" s="33"/>
      <c r="F21" s="27"/>
      <c r="G21" s="28"/>
      <c r="H21" s="6"/>
      <c r="I21" s="24"/>
      <c r="J21" s="22"/>
      <c r="K21" s="24"/>
      <c r="L21" s="22"/>
    </row>
    <row r="22" spans="1:12" ht="15">
      <c r="A22" s="60">
        <f t="shared" si="6"/>
        <v>41156</v>
      </c>
      <c r="B22" s="7" t="str">
        <f t="shared" si="7"/>
        <v>Tuesday</v>
      </c>
      <c r="C22" s="4"/>
      <c r="D22" s="64">
        <f t="shared" si="8"/>
      </c>
      <c r="E22" s="34">
        <v>4.5</v>
      </c>
      <c r="F22" s="29"/>
      <c r="G22" s="28"/>
      <c r="H22" s="6"/>
      <c r="I22" s="24"/>
      <c r="J22" s="22"/>
      <c r="K22" s="24"/>
      <c r="L22" s="22"/>
    </row>
    <row r="23" spans="1:12" ht="15">
      <c r="A23" s="60">
        <f t="shared" si="6"/>
        <v>41157</v>
      </c>
      <c r="B23" s="7" t="str">
        <f t="shared" si="7"/>
        <v>Wednesday</v>
      </c>
      <c r="D23" s="64">
        <f t="shared" si="8"/>
      </c>
      <c r="E23" s="35"/>
      <c r="F23" s="30"/>
      <c r="G23" s="28"/>
      <c r="H23" s="6"/>
      <c r="I23" s="24"/>
      <c r="J23" s="22"/>
      <c r="K23" s="24"/>
      <c r="L23" s="22"/>
    </row>
    <row r="24" spans="1:12" ht="15">
      <c r="A24" s="60">
        <f t="shared" si="6"/>
        <v>41158</v>
      </c>
      <c r="B24" s="7" t="str">
        <f t="shared" si="7"/>
        <v>Thursday</v>
      </c>
      <c r="C24" s="3"/>
      <c r="D24" s="64">
        <f t="shared" si="8"/>
      </c>
      <c r="E24" s="34">
        <v>5</v>
      </c>
      <c r="F24" s="29"/>
      <c r="G24" s="28"/>
      <c r="H24" s="6"/>
      <c r="I24" s="24"/>
      <c r="J24" s="22"/>
      <c r="K24" s="24"/>
      <c r="L24" s="22"/>
    </row>
    <row r="25" spans="1:12" ht="15">
      <c r="A25" s="60">
        <f t="shared" si="6"/>
        <v>41159</v>
      </c>
      <c r="B25" s="7" t="str">
        <f t="shared" si="7"/>
        <v>Friday</v>
      </c>
      <c r="D25" s="64">
        <f t="shared" si="8"/>
      </c>
      <c r="E25" s="35"/>
      <c r="F25" s="30"/>
      <c r="G25" s="28"/>
      <c r="H25" s="6"/>
      <c r="I25" s="24"/>
      <c r="J25" s="22"/>
      <c r="K25" s="24"/>
      <c r="L25" s="22"/>
    </row>
    <row r="26" spans="1:12" ht="15">
      <c r="A26" s="60">
        <f t="shared" si="6"/>
        <v>41160</v>
      </c>
      <c r="B26" s="7" t="str">
        <f t="shared" si="7"/>
        <v>Saturday</v>
      </c>
      <c r="C26" s="4"/>
      <c r="D26" s="64">
        <f t="shared" si="8"/>
      </c>
      <c r="E26" s="34"/>
      <c r="F26" s="29"/>
      <c r="G26" s="28"/>
      <c r="H26" s="6"/>
      <c r="I26" s="25"/>
      <c r="J26" s="26"/>
      <c r="K26" s="25"/>
      <c r="L26" s="26"/>
    </row>
    <row r="27" spans="1:12" ht="15">
      <c r="A27" s="66">
        <f>A29-1</f>
        <v>41161</v>
      </c>
      <c r="B27" s="11" t="str">
        <f t="shared" si="7"/>
        <v>Sunday</v>
      </c>
      <c r="C27" s="68"/>
      <c r="D27" s="64">
        <f t="shared" si="8"/>
      </c>
      <c r="E27" s="36">
        <v>5</v>
      </c>
      <c r="F27" s="31"/>
      <c r="G27" s="32"/>
      <c r="H27" s="12"/>
      <c r="I27" s="18">
        <f>E20</f>
        <v>14.5</v>
      </c>
      <c r="J27" s="18">
        <f>MAX(E21:E27)</f>
        <v>5</v>
      </c>
      <c r="K27" s="38">
        <f>SUM(F21:F27)</f>
        <v>0</v>
      </c>
      <c r="L27" s="38">
        <f>MAX(F21:F27)</f>
        <v>0</v>
      </c>
    </row>
    <row r="28" spans="3:12" ht="15">
      <c r="C28" s="9" t="str">
        <f>"Week "&amp;D28</f>
        <v>Week 4</v>
      </c>
      <c r="D28" s="69">
        <f>D20+1</f>
        <v>4</v>
      </c>
      <c r="E28" s="19">
        <f>SUM(E29:E35)</f>
        <v>16</v>
      </c>
      <c r="F28" s="20"/>
      <c r="G28" s="40"/>
      <c r="H28" s="10"/>
      <c r="I28" s="23"/>
      <c r="J28" s="21"/>
      <c r="K28" s="23"/>
      <c r="L28" s="21"/>
    </row>
    <row r="29" spans="1:12" ht="15">
      <c r="A29" s="60">
        <f aca="true" t="shared" si="9" ref="A29:A34">A30-1</f>
        <v>41162</v>
      </c>
      <c r="B29" s="7" t="str">
        <f aca="true" t="shared" si="10" ref="B29:B35">LOOKUP(WEEKDAY(A29),weekdaynames)</f>
        <v>Monday</v>
      </c>
      <c r="C29" s="2"/>
      <c r="D29" s="64">
        <f aca="true" t="shared" si="11" ref="D29:D35">IF(ISNUMBER(FIND("effort",C29)),LOOKUP(RIGHT(C29,16),efforttable),"")</f>
      </c>
      <c r="E29" s="33"/>
      <c r="F29" s="27"/>
      <c r="G29" s="28"/>
      <c r="H29" s="6"/>
      <c r="I29" s="24"/>
      <c r="J29" s="22"/>
      <c r="K29" s="24"/>
      <c r="L29" s="22"/>
    </row>
    <row r="30" spans="1:12" ht="15">
      <c r="A30" s="60">
        <f t="shared" si="9"/>
        <v>41163</v>
      </c>
      <c r="B30" s="7" t="str">
        <f t="shared" si="10"/>
        <v>Tuesday</v>
      </c>
      <c r="C30" s="4"/>
      <c r="D30" s="64">
        <f t="shared" si="11"/>
      </c>
      <c r="E30" s="34">
        <v>5</v>
      </c>
      <c r="F30" s="29"/>
      <c r="G30" s="28"/>
      <c r="H30" s="6"/>
      <c r="I30" s="24"/>
      <c r="J30" s="22"/>
      <c r="K30" s="24"/>
      <c r="L30" s="22"/>
    </row>
    <row r="31" spans="1:12" ht="15">
      <c r="A31" s="60">
        <f t="shared" si="9"/>
        <v>41164</v>
      </c>
      <c r="B31" s="7" t="str">
        <f t="shared" si="10"/>
        <v>Wednesday</v>
      </c>
      <c r="D31" s="64">
        <f t="shared" si="11"/>
      </c>
      <c r="E31" s="35"/>
      <c r="F31" s="30"/>
      <c r="G31" s="28"/>
      <c r="H31" s="6"/>
      <c r="I31" s="24"/>
      <c r="J31" s="22"/>
      <c r="K31" s="24"/>
      <c r="L31" s="22"/>
    </row>
    <row r="32" spans="1:12" ht="15">
      <c r="A32" s="60">
        <f t="shared" si="9"/>
        <v>41165</v>
      </c>
      <c r="B32" s="7" t="str">
        <f t="shared" si="10"/>
        <v>Thursday</v>
      </c>
      <c r="C32" s="3"/>
      <c r="D32" s="64">
        <f t="shared" si="11"/>
      </c>
      <c r="E32" s="34">
        <v>5.5</v>
      </c>
      <c r="F32" s="29"/>
      <c r="G32" s="28"/>
      <c r="H32" s="6"/>
      <c r="I32" s="24"/>
      <c r="J32" s="22"/>
      <c r="K32" s="24"/>
      <c r="L32" s="22"/>
    </row>
    <row r="33" spans="1:12" ht="15">
      <c r="A33" s="60">
        <f t="shared" si="9"/>
        <v>41166</v>
      </c>
      <c r="B33" s="7" t="str">
        <f t="shared" si="10"/>
        <v>Friday</v>
      </c>
      <c r="C33" s="3"/>
      <c r="D33" s="64">
        <f t="shared" si="11"/>
      </c>
      <c r="E33" s="35"/>
      <c r="F33" s="30"/>
      <c r="G33" s="28"/>
      <c r="H33" s="6"/>
      <c r="I33" s="24"/>
      <c r="J33" s="22"/>
      <c r="K33" s="24"/>
      <c r="L33" s="22"/>
    </row>
    <row r="34" spans="1:12" ht="15">
      <c r="A34" s="60">
        <f t="shared" si="9"/>
        <v>41167</v>
      </c>
      <c r="B34" s="7" t="str">
        <f t="shared" si="10"/>
        <v>Saturday</v>
      </c>
      <c r="C34" s="4"/>
      <c r="D34" s="64">
        <f t="shared" si="11"/>
      </c>
      <c r="E34" s="34"/>
      <c r="F34" s="29"/>
      <c r="G34" s="28"/>
      <c r="H34" s="6"/>
      <c r="I34" s="25"/>
      <c r="J34" s="26"/>
      <c r="K34" s="25"/>
      <c r="L34" s="26"/>
    </row>
    <row r="35" spans="1:12" ht="15">
      <c r="A35" s="66">
        <f>A37-1</f>
        <v>41168</v>
      </c>
      <c r="B35" s="11" t="str">
        <f t="shared" si="10"/>
        <v>Sunday</v>
      </c>
      <c r="C35" s="4"/>
      <c r="D35" s="64">
        <f t="shared" si="11"/>
      </c>
      <c r="E35" s="36">
        <v>5.5</v>
      </c>
      <c r="F35" s="31"/>
      <c r="G35" s="32"/>
      <c r="H35" s="12"/>
      <c r="I35" s="18">
        <f>E28</f>
        <v>16</v>
      </c>
      <c r="J35" s="18">
        <f>MAX(E29:E35)</f>
        <v>5.5</v>
      </c>
      <c r="K35" s="38">
        <f>SUM(F29:F35)</f>
        <v>0</v>
      </c>
      <c r="L35" s="38">
        <f>MAX(F29:F35)</f>
        <v>0</v>
      </c>
    </row>
    <row r="36" spans="3:12" ht="15">
      <c r="C36" s="9" t="str">
        <f>"Week "&amp;D36</f>
        <v>Week 5</v>
      </c>
      <c r="D36" s="69">
        <f>D28+1</f>
        <v>5</v>
      </c>
      <c r="E36" s="19">
        <f>SUM(E37:E43)</f>
        <v>14.5</v>
      </c>
      <c r="F36" s="20"/>
      <c r="G36" s="40"/>
      <c r="H36" s="10"/>
      <c r="I36" s="23"/>
      <c r="J36" s="21"/>
      <c r="K36" s="23"/>
      <c r="L36" s="21"/>
    </row>
    <row r="37" spans="1:12" ht="15">
      <c r="A37" s="60">
        <f aca="true" t="shared" si="12" ref="A37:A42">A38-1</f>
        <v>41169</v>
      </c>
      <c r="B37" s="7" t="str">
        <f aca="true" t="shared" si="13" ref="B37:B43">LOOKUP(WEEKDAY(A37),weekdaynames)</f>
        <v>Monday</v>
      </c>
      <c r="C37" s="2"/>
      <c r="D37" s="64">
        <f aca="true" t="shared" si="14" ref="D37:D43">IF(ISNUMBER(FIND("effort",C37)),LOOKUP(RIGHT(C37,16),efforttable),"")</f>
      </c>
      <c r="E37" s="33"/>
      <c r="F37" s="27"/>
      <c r="G37" s="28"/>
      <c r="H37" s="6"/>
      <c r="I37" s="24"/>
      <c r="J37" s="22"/>
      <c r="K37" s="24"/>
      <c r="L37" s="22"/>
    </row>
    <row r="38" spans="1:12" ht="15">
      <c r="A38" s="60">
        <f t="shared" si="12"/>
        <v>41170</v>
      </c>
      <c r="B38" s="7" t="str">
        <f t="shared" si="13"/>
        <v>Tuesday</v>
      </c>
      <c r="C38" s="4"/>
      <c r="D38" s="64">
        <f t="shared" si="14"/>
      </c>
      <c r="E38" s="34">
        <v>4</v>
      </c>
      <c r="F38" s="29"/>
      <c r="G38" s="28"/>
      <c r="H38" s="6"/>
      <c r="I38" s="24"/>
      <c r="J38" s="22"/>
      <c r="K38" s="24"/>
      <c r="L38" s="22"/>
    </row>
    <row r="39" spans="1:12" ht="15">
      <c r="A39" s="60">
        <f t="shared" si="12"/>
        <v>41171</v>
      </c>
      <c r="B39" s="7" t="str">
        <f t="shared" si="13"/>
        <v>Wednesday</v>
      </c>
      <c r="D39" s="64">
        <f t="shared" si="14"/>
      </c>
      <c r="E39" s="35"/>
      <c r="F39" s="30"/>
      <c r="G39" s="28"/>
      <c r="H39" s="6"/>
      <c r="I39" s="24"/>
      <c r="J39" s="22"/>
      <c r="K39" s="24"/>
      <c r="L39" s="22"/>
    </row>
    <row r="40" spans="1:12" ht="15">
      <c r="A40" s="60">
        <f t="shared" si="12"/>
        <v>41172</v>
      </c>
      <c r="B40" s="7" t="str">
        <f t="shared" si="13"/>
        <v>Thursday</v>
      </c>
      <c r="C40" s="3"/>
      <c r="D40" s="64">
        <f t="shared" si="14"/>
      </c>
      <c r="E40" s="34">
        <v>5</v>
      </c>
      <c r="F40" s="29"/>
      <c r="G40" s="28"/>
      <c r="H40" s="6"/>
      <c r="I40" s="24"/>
      <c r="J40" s="22"/>
      <c r="K40" s="24"/>
      <c r="L40" s="22"/>
    </row>
    <row r="41" spans="1:12" ht="15">
      <c r="A41" s="60">
        <f t="shared" si="12"/>
        <v>41173</v>
      </c>
      <c r="B41" s="7" t="str">
        <f t="shared" si="13"/>
        <v>Friday</v>
      </c>
      <c r="D41" s="64">
        <f t="shared" si="14"/>
      </c>
      <c r="E41" s="35"/>
      <c r="F41" s="30"/>
      <c r="G41" s="28"/>
      <c r="H41" s="6"/>
      <c r="I41" s="24"/>
      <c r="J41" s="22"/>
      <c r="K41" s="24"/>
      <c r="L41" s="22"/>
    </row>
    <row r="42" spans="1:12" ht="15">
      <c r="A42" s="60">
        <f t="shared" si="12"/>
        <v>41174</v>
      </c>
      <c r="B42" s="7" t="str">
        <f t="shared" si="13"/>
        <v>Saturday</v>
      </c>
      <c r="C42" s="4"/>
      <c r="D42" s="64">
        <f t="shared" si="14"/>
      </c>
      <c r="E42" s="34"/>
      <c r="F42" s="29"/>
      <c r="G42" s="28"/>
      <c r="H42" s="6"/>
      <c r="I42" s="25"/>
      <c r="J42" s="26"/>
      <c r="K42" s="25"/>
      <c r="L42" s="26"/>
    </row>
    <row r="43" spans="1:12" ht="15">
      <c r="A43" s="66">
        <f>A45-1</f>
        <v>41175</v>
      </c>
      <c r="B43" s="11" t="str">
        <f t="shared" si="13"/>
        <v>Sunday</v>
      </c>
      <c r="C43" s="68"/>
      <c r="D43" s="64">
        <f t="shared" si="14"/>
      </c>
      <c r="E43" s="36">
        <v>5.5</v>
      </c>
      <c r="F43" s="31"/>
      <c r="G43" s="32"/>
      <c r="H43" s="12"/>
      <c r="I43" s="18">
        <f>E36</f>
        <v>14.5</v>
      </c>
      <c r="J43" s="18">
        <f>MAX(E37:E43)</f>
        <v>5.5</v>
      </c>
      <c r="K43" s="38">
        <f>SUM(F37:F43)</f>
        <v>0</v>
      </c>
      <c r="L43" s="38">
        <f>MAX(F37:F43)</f>
        <v>0</v>
      </c>
    </row>
    <row r="44" spans="3:12" ht="15">
      <c r="C44" s="9" t="str">
        <f>"Week "&amp;D44</f>
        <v>Week 6</v>
      </c>
      <c r="D44" s="69">
        <f>D36+1</f>
        <v>6</v>
      </c>
      <c r="E44" s="19">
        <f>SUM(E45:E51)</f>
        <v>16.11</v>
      </c>
      <c r="F44" s="20"/>
      <c r="G44" s="40"/>
      <c r="H44" s="10"/>
      <c r="I44" s="23"/>
      <c r="J44" s="21"/>
      <c r="K44" s="23"/>
      <c r="L44" s="21"/>
    </row>
    <row r="45" spans="1:12" ht="15">
      <c r="A45" s="60">
        <f aca="true" t="shared" si="15" ref="A45:A50">A46-1</f>
        <v>41176</v>
      </c>
      <c r="B45" s="7" t="str">
        <f aca="true" t="shared" si="16" ref="B45:B51">LOOKUP(WEEKDAY(A45),weekdaynames)</f>
        <v>Monday</v>
      </c>
      <c r="C45" s="2"/>
      <c r="D45" s="64">
        <f aca="true" t="shared" si="17" ref="D45:D51">IF(ISNUMBER(FIND("effort",C45)),LOOKUP(RIGHT(C45,16),efforttable),"")</f>
      </c>
      <c r="E45" s="33">
        <v>2</v>
      </c>
      <c r="F45" s="27"/>
      <c r="G45" s="28"/>
      <c r="H45" s="6"/>
      <c r="I45" s="24"/>
      <c r="J45" s="22"/>
      <c r="K45" s="24"/>
      <c r="L45" s="22"/>
    </row>
    <row r="46" spans="1:12" ht="15">
      <c r="A46" s="60">
        <f t="shared" si="15"/>
        <v>41177</v>
      </c>
      <c r="B46" s="7" t="str">
        <f t="shared" si="16"/>
        <v>Tuesday</v>
      </c>
      <c r="C46" s="4"/>
      <c r="D46" s="64">
        <f t="shared" si="17"/>
      </c>
      <c r="E46" s="34">
        <v>5</v>
      </c>
      <c r="F46" s="29"/>
      <c r="G46" s="28"/>
      <c r="H46" s="6"/>
      <c r="I46" s="24"/>
      <c r="J46" s="22"/>
      <c r="K46" s="24"/>
      <c r="L46" s="22"/>
    </row>
    <row r="47" spans="1:12" ht="15">
      <c r="A47" s="60">
        <f t="shared" si="15"/>
        <v>41178</v>
      </c>
      <c r="B47" s="7" t="str">
        <f t="shared" si="16"/>
        <v>Wednesday</v>
      </c>
      <c r="D47" s="64">
        <f t="shared" si="17"/>
      </c>
      <c r="E47" s="35"/>
      <c r="F47" s="30"/>
      <c r="G47" s="28"/>
      <c r="H47" s="6"/>
      <c r="I47" s="24"/>
      <c r="J47" s="22"/>
      <c r="K47" s="24"/>
      <c r="L47" s="22"/>
    </row>
    <row r="48" spans="1:12" ht="15">
      <c r="A48" s="60">
        <f t="shared" si="15"/>
        <v>41179</v>
      </c>
      <c r="B48" s="7" t="str">
        <f t="shared" si="16"/>
        <v>Thursday</v>
      </c>
      <c r="C48" s="3" t="s">
        <v>54</v>
      </c>
      <c r="D48" s="64">
        <f t="shared" si="17"/>
        <v>0.005401234567901235</v>
      </c>
      <c r="E48" s="34">
        <v>3.11</v>
      </c>
      <c r="F48" s="29"/>
      <c r="G48" s="28" t="s">
        <v>51</v>
      </c>
      <c r="H48" s="6"/>
      <c r="I48" s="24"/>
      <c r="J48" s="22"/>
      <c r="K48" s="24"/>
      <c r="L48" s="22"/>
    </row>
    <row r="49" spans="1:12" ht="15">
      <c r="A49" s="60">
        <f t="shared" si="15"/>
        <v>41180</v>
      </c>
      <c r="B49" s="7" t="str">
        <f t="shared" si="16"/>
        <v>Friday</v>
      </c>
      <c r="D49" s="64">
        <f t="shared" si="17"/>
      </c>
      <c r="E49" s="35"/>
      <c r="F49" s="30"/>
      <c r="G49" s="28"/>
      <c r="H49" s="6"/>
      <c r="I49" s="24"/>
      <c r="J49" s="22"/>
      <c r="K49" s="24"/>
      <c r="L49" s="22"/>
    </row>
    <row r="50" spans="1:12" ht="15">
      <c r="A50" s="60">
        <f t="shared" si="15"/>
        <v>41181</v>
      </c>
      <c r="B50" s="7" t="str">
        <f t="shared" si="16"/>
        <v>Saturday</v>
      </c>
      <c r="D50" s="64">
        <f t="shared" si="17"/>
      </c>
      <c r="E50" s="34"/>
      <c r="F50" s="29"/>
      <c r="G50" s="28"/>
      <c r="H50" s="6"/>
      <c r="I50" s="25"/>
      <c r="J50" s="26"/>
      <c r="K50" s="25"/>
      <c r="L50" s="26"/>
    </row>
    <row r="51" spans="1:12" ht="15">
      <c r="A51" s="66">
        <f>A53-1</f>
        <v>41182</v>
      </c>
      <c r="B51" s="11" t="str">
        <f t="shared" si="16"/>
        <v>Sunday</v>
      </c>
      <c r="C51" s="68"/>
      <c r="D51" s="64">
        <f t="shared" si="17"/>
      </c>
      <c r="E51" s="36">
        <v>6</v>
      </c>
      <c r="F51" s="31"/>
      <c r="G51" s="32"/>
      <c r="H51" s="12"/>
      <c r="I51" s="18">
        <f>E44</f>
        <v>16.11</v>
      </c>
      <c r="J51" s="18">
        <f>MAX(E45:E51)</f>
        <v>6</v>
      </c>
      <c r="K51" s="38">
        <f>SUM(F45:F51)</f>
        <v>0</v>
      </c>
      <c r="L51" s="38">
        <f>MAX(F45:F51)</f>
        <v>0</v>
      </c>
    </row>
    <row r="52" spans="3:12" ht="15">
      <c r="C52" s="9" t="str">
        <f>"Week "&amp;D52</f>
        <v>Week 7</v>
      </c>
      <c r="D52" s="69">
        <f>D44+1</f>
        <v>7</v>
      </c>
      <c r="E52" s="19">
        <f>SUM(E53:E59)</f>
        <v>13.5</v>
      </c>
      <c r="F52" s="20"/>
      <c r="G52" s="40"/>
      <c r="H52" s="10"/>
      <c r="I52" s="23"/>
      <c r="J52" s="21"/>
      <c r="K52" s="23"/>
      <c r="L52" s="21"/>
    </row>
    <row r="53" spans="1:12" ht="15">
      <c r="A53" s="60">
        <f aca="true" t="shared" si="18" ref="A53:A58">A54-1</f>
        <v>41183</v>
      </c>
      <c r="B53" s="7" t="str">
        <f aca="true" t="shared" si="19" ref="B53:B59">LOOKUP(WEEKDAY(A53),weekdaynames)</f>
        <v>Monday</v>
      </c>
      <c r="C53" s="2"/>
      <c r="D53" s="64">
        <f aca="true" t="shared" si="20" ref="D53:D59">IF(ISNUMBER(FIND("effort",C53)),LOOKUP(RIGHT(C53,16),efforttable),"")</f>
      </c>
      <c r="E53" s="33"/>
      <c r="F53" s="27"/>
      <c r="G53" s="28"/>
      <c r="H53" s="6"/>
      <c r="I53" s="24"/>
      <c r="J53" s="22"/>
      <c r="K53" s="24"/>
      <c r="L53" s="22"/>
    </row>
    <row r="54" spans="1:12" ht="15">
      <c r="A54" s="60">
        <f t="shared" si="18"/>
        <v>41184</v>
      </c>
      <c r="B54" s="7" t="str">
        <f t="shared" si="19"/>
        <v>Tuesday</v>
      </c>
      <c r="C54" s="4"/>
      <c r="D54" s="64">
        <f t="shared" si="20"/>
      </c>
      <c r="E54" s="34">
        <v>4</v>
      </c>
      <c r="F54" s="29"/>
      <c r="G54" s="28"/>
      <c r="H54" s="6"/>
      <c r="I54" s="24"/>
      <c r="J54" s="22"/>
      <c r="K54" s="24"/>
      <c r="L54" s="22"/>
    </row>
    <row r="55" spans="1:12" ht="15">
      <c r="A55" s="60">
        <f t="shared" si="18"/>
        <v>41185</v>
      </c>
      <c r="B55" s="7" t="str">
        <f t="shared" si="19"/>
        <v>Wednesday</v>
      </c>
      <c r="D55" s="64">
        <f t="shared" si="20"/>
      </c>
      <c r="E55" s="35"/>
      <c r="F55" s="30"/>
      <c r="G55" s="28"/>
      <c r="H55" s="6"/>
      <c r="I55" s="24"/>
      <c r="J55" s="22"/>
      <c r="K55" s="24"/>
      <c r="L55" s="22"/>
    </row>
    <row r="56" spans="1:12" ht="15">
      <c r="A56" s="60">
        <f t="shared" si="18"/>
        <v>41186</v>
      </c>
      <c r="B56" s="7" t="str">
        <f t="shared" si="19"/>
        <v>Thursday</v>
      </c>
      <c r="C56" s="3"/>
      <c r="D56" s="64">
        <f t="shared" si="20"/>
      </c>
      <c r="E56" s="34">
        <v>5</v>
      </c>
      <c r="F56" s="29"/>
      <c r="G56" s="28"/>
      <c r="H56" s="6"/>
      <c r="I56" s="24"/>
      <c r="J56" s="22"/>
      <c r="K56" s="24"/>
      <c r="L56" s="22"/>
    </row>
    <row r="57" spans="1:12" ht="15">
      <c r="A57" s="60">
        <f t="shared" si="18"/>
        <v>41187</v>
      </c>
      <c r="B57" s="7" t="str">
        <f t="shared" si="19"/>
        <v>Friday</v>
      </c>
      <c r="D57" s="64">
        <f t="shared" si="20"/>
      </c>
      <c r="E57" s="35"/>
      <c r="F57" s="30"/>
      <c r="G57" s="28"/>
      <c r="H57" s="6"/>
      <c r="I57" s="24"/>
      <c r="J57" s="22"/>
      <c r="K57" s="24"/>
      <c r="L57" s="22"/>
    </row>
    <row r="58" spans="1:12" ht="15">
      <c r="A58" s="60">
        <f t="shared" si="18"/>
        <v>41188</v>
      </c>
      <c r="B58" s="7" t="str">
        <f t="shared" si="19"/>
        <v>Saturday</v>
      </c>
      <c r="C58" s="4"/>
      <c r="D58" s="64">
        <f t="shared" si="20"/>
      </c>
      <c r="E58" s="34"/>
      <c r="F58" s="29"/>
      <c r="G58" s="28"/>
      <c r="H58" s="6"/>
      <c r="I58" s="25"/>
      <c r="J58" s="26"/>
      <c r="K58" s="25"/>
      <c r="L58" s="26"/>
    </row>
    <row r="59" spans="1:12" ht="15">
      <c r="A59" s="66">
        <f>A61-1</f>
        <v>41189</v>
      </c>
      <c r="B59" s="11" t="str">
        <f t="shared" si="19"/>
        <v>Sunday</v>
      </c>
      <c r="C59" s="68"/>
      <c r="D59" s="64">
        <f t="shared" si="20"/>
      </c>
      <c r="E59" s="36">
        <v>4.5</v>
      </c>
      <c r="F59" s="31"/>
      <c r="G59" s="32"/>
      <c r="H59" s="12"/>
      <c r="I59" s="18">
        <f>E52</f>
        <v>13.5</v>
      </c>
      <c r="J59" s="18">
        <f>MAX(E53:E59)</f>
        <v>5</v>
      </c>
      <c r="K59" s="38">
        <f>SUM(F53:F59)</f>
        <v>0</v>
      </c>
      <c r="L59" s="38">
        <f>MAX(F53:F59)</f>
        <v>0</v>
      </c>
    </row>
    <row r="60" spans="3:12" ht="15">
      <c r="C60" s="9" t="str">
        <f>"Week "&amp;D60</f>
        <v>Week 8</v>
      </c>
      <c r="D60" s="69">
        <f>D52+1</f>
        <v>8</v>
      </c>
      <c r="E60" s="19">
        <f>SUM(E61:E67)</f>
        <v>16.73</v>
      </c>
      <c r="F60" s="20"/>
      <c r="G60" s="40"/>
      <c r="H60" s="10"/>
      <c r="I60" s="23"/>
      <c r="J60" s="21"/>
      <c r="K60" s="23"/>
      <c r="L60" s="21"/>
    </row>
    <row r="61" spans="1:12" ht="15">
      <c r="A61" s="60">
        <f aca="true" t="shared" si="21" ref="A61:A66">A62-1</f>
        <v>41190</v>
      </c>
      <c r="B61" s="7" t="str">
        <f aca="true" t="shared" si="22" ref="B61:B67">LOOKUP(WEEKDAY(A61),weekdaynames)</f>
        <v>Monday</v>
      </c>
      <c r="C61" s="2"/>
      <c r="D61" s="64">
        <f aca="true" t="shared" si="23" ref="D61:D67">IF(ISNUMBER(FIND("effort",C61)),LOOKUP(RIGHT(C61,16),efforttable),"")</f>
      </c>
      <c r="E61" s="33"/>
      <c r="F61" s="27"/>
      <c r="G61" s="28"/>
      <c r="H61" s="6"/>
      <c r="I61" s="24"/>
      <c r="J61" s="22"/>
      <c r="K61" s="24"/>
      <c r="L61" s="22"/>
    </row>
    <row r="62" spans="1:12" ht="15">
      <c r="A62" s="60">
        <f t="shared" si="21"/>
        <v>41191</v>
      </c>
      <c r="B62" s="7" t="str">
        <f t="shared" si="22"/>
        <v>Tuesday</v>
      </c>
      <c r="C62" s="4"/>
      <c r="D62" s="64">
        <f t="shared" si="23"/>
      </c>
      <c r="E62" s="34">
        <v>4</v>
      </c>
      <c r="F62" s="29"/>
      <c r="G62" s="28"/>
      <c r="H62" s="6"/>
      <c r="I62" s="24"/>
      <c r="J62" s="22"/>
      <c r="K62" s="24"/>
      <c r="L62" s="22"/>
    </row>
    <row r="63" spans="1:12" ht="15">
      <c r="A63" s="60">
        <f t="shared" si="21"/>
        <v>41192</v>
      </c>
      <c r="B63" s="7" t="str">
        <f t="shared" si="22"/>
        <v>Wednesday</v>
      </c>
      <c r="D63" s="64">
        <f t="shared" si="23"/>
      </c>
      <c r="E63" s="35"/>
      <c r="F63" s="30"/>
      <c r="G63" s="28"/>
      <c r="H63" s="6"/>
      <c r="I63" s="24"/>
      <c r="J63" s="22"/>
      <c r="K63" s="24"/>
      <c r="L63" s="22"/>
    </row>
    <row r="64" spans="1:12" ht="15">
      <c r="A64" s="60">
        <f t="shared" si="21"/>
        <v>41193</v>
      </c>
      <c r="B64" s="7" t="str">
        <f t="shared" si="22"/>
        <v>Thursday</v>
      </c>
      <c r="C64" s="3"/>
      <c r="D64" s="64">
        <f t="shared" si="23"/>
      </c>
      <c r="E64" s="34">
        <v>4.5</v>
      </c>
      <c r="F64" s="29"/>
      <c r="G64" s="28"/>
      <c r="H64" s="6"/>
      <c r="I64" s="24"/>
      <c r="J64" s="22"/>
      <c r="K64" s="24"/>
      <c r="L64" s="22"/>
    </row>
    <row r="65" spans="1:12" ht="15">
      <c r="A65" s="60">
        <f t="shared" si="21"/>
        <v>41194</v>
      </c>
      <c r="B65" s="7" t="str">
        <f t="shared" si="22"/>
        <v>Friday</v>
      </c>
      <c r="D65" s="64">
        <f t="shared" si="23"/>
      </c>
      <c r="E65" s="35"/>
      <c r="F65" s="30"/>
      <c r="G65" s="28"/>
      <c r="H65" s="6"/>
      <c r="I65" s="24"/>
      <c r="J65" s="22"/>
      <c r="K65" s="24"/>
      <c r="L65" s="22"/>
    </row>
    <row r="66" spans="1:12" ht="15">
      <c r="A66" s="60">
        <f t="shared" si="21"/>
        <v>41195</v>
      </c>
      <c r="B66" s="7" t="str">
        <f t="shared" si="22"/>
        <v>Saturday</v>
      </c>
      <c r="C66" t="s">
        <v>46</v>
      </c>
      <c r="D66" s="64">
        <f t="shared" si="23"/>
        <v>0.007716049382716049</v>
      </c>
      <c r="E66" s="34">
        <v>2</v>
      </c>
      <c r="F66" s="29"/>
      <c r="G66" s="28"/>
      <c r="H66" s="6"/>
      <c r="I66" s="25"/>
      <c r="J66" s="26"/>
      <c r="K66" s="25"/>
      <c r="L66" s="26"/>
    </row>
    <row r="67" spans="1:12" ht="15">
      <c r="A67" s="66">
        <f>Event</f>
        <v>41196</v>
      </c>
      <c r="B67" s="11" t="str">
        <f t="shared" si="22"/>
        <v>Sunday</v>
      </c>
      <c r="C67" s="67" t="s">
        <v>52</v>
      </c>
      <c r="D67" s="65">
        <f t="shared" si="23"/>
      </c>
      <c r="E67" s="36">
        <v>6.23</v>
      </c>
      <c r="F67" s="31"/>
      <c r="G67" s="32"/>
      <c r="H67" s="12"/>
      <c r="I67" s="18">
        <f>E60</f>
        <v>16.73</v>
      </c>
      <c r="J67" s="18">
        <f>MAX(E61:E67)</f>
        <v>6.23</v>
      </c>
      <c r="K67" s="38">
        <f>SUM(F61:F67)</f>
        <v>0</v>
      </c>
      <c r="L67" s="38">
        <f>MAX(F61:F67)</f>
        <v>0</v>
      </c>
    </row>
  </sheetData>
  <sheetProtection selectLockedCells="1"/>
  <mergeCells count="3">
    <mergeCell ref="K2:L2"/>
    <mergeCell ref="I2:J2"/>
    <mergeCell ref="C1:E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B2" sqref="B2:C8"/>
    </sheetView>
  </sheetViews>
  <sheetFormatPr defaultColWidth="9.140625" defaultRowHeight="15"/>
  <sheetData>
    <row r="2" spans="2:3" ht="15">
      <c r="B2">
        <v>1</v>
      </c>
      <c r="C2" t="s">
        <v>13</v>
      </c>
    </row>
    <row r="3" spans="2:3" ht="15">
      <c r="B3">
        <v>2</v>
      </c>
      <c r="C3" t="s">
        <v>14</v>
      </c>
    </row>
    <row r="4" spans="2:3" ht="15">
      <c r="B4">
        <v>3</v>
      </c>
      <c r="C4" t="s">
        <v>15</v>
      </c>
    </row>
    <row r="5" spans="2:3" ht="15">
      <c r="B5">
        <v>4</v>
      </c>
      <c r="C5" t="s">
        <v>16</v>
      </c>
    </row>
    <row r="6" spans="2:3" ht="15">
      <c r="B6">
        <v>5</v>
      </c>
      <c r="C6" t="s">
        <v>17</v>
      </c>
    </row>
    <row r="7" spans="2:3" ht="15">
      <c r="B7">
        <v>6</v>
      </c>
      <c r="C7" t="s">
        <v>18</v>
      </c>
    </row>
    <row r="8" spans="2:3" ht="15">
      <c r="B8">
        <v>7</v>
      </c>
      <c r="C8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5" sqref="E5"/>
    </sheetView>
  </sheetViews>
  <sheetFormatPr defaultColWidth="9.140625" defaultRowHeight="15"/>
  <sheetData/>
  <sheetProtection sheet="1" objects="1" scenarios="1" selectLockedCells="1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C2">
      <selection activeCell="I8" sqref="I8"/>
    </sheetView>
  </sheetViews>
  <sheetFormatPr defaultColWidth="9.140625" defaultRowHeight="15"/>
  <cols>
    <col min="1" max="1" width="9.140625" style="42" hidden="1" customWidth="1"/>
    <col min="2" max="2" width="10.140625" style="0" hidden="1" customWidth="1"/>
    <col min="3" max="3" width="11.140625" style="16" bestFit="1" customWidth="1"/>
    <col min="4" max="4" width="5.00390625" style="0" hidden="1" customWidth="1"/>
    <col min="5" max="5" width="57.28125" style="0" bestFit="1" customWidth="1"/>
    <col min="8" max="8" width="13.140625" style="0" customWidth="1"/>
    <col min="9" max="9" width="15.8515625" style="0" customWidth="1"/>
    <col min="10" max="10" width="17.8515625" style="45" customWidth="1"/>
  </cols>
  <sheetData>
    <row r="1" ht="15">
      <c r="C1" s="63" t="s">
        <v>45</v>
      </c>
    </row>
    <row r="2" spans="1:10" s="5" customFormat="1" ht="30">
      <c r="A2" s="43"/>
      <c r="B2" s="5" t="s">
        <v>30</v>
      </c>
      <c r="C2" s="17" t="s">
        <v>32</v>
      </c>
      <c r="E2" s="5" t="s">
        <v>33</v>
      </c>
      <c r="I2" s="5" t="s">
        <v>34</v>
      </c>
      <c r="J2" s="44" t="s">
        <v>35</v>
      </c>
    </row>
    <row r="3" spans="1:11" ht="15">
      <c r="A3" s="42">
        <f>B3/basecomfortable</f>
        <v>2.2222222222222223</v>
      </c>
      <c r="B3" s="41">
        <v>0.013888888888888888</v>
      </c>
      <c r="C3" s="48">
        <v>1</v>
      </c>
      <c r="D3" t="str">
        <f>"(effort level "&amp;C3&amp;")"</f>
        <v>(effort level 1)</v>
      </c>
      <c r="E3" s="47" t="s">
        <v>36</v>
      </c>
      <c r="F3" s="49"/>
      <c r="G3" s="50"/>
      <c r="H3" s="50"/>
      <c r="I3" s="53"/>
      <c r="J3" s="56">
        <f aca="true" t="shared" si="0" ref="J3:J12">mycomfortablepace*A3</f>
        <v>0.015432098765432098</v>
      </c>
      <c r="K3" t="s">
        <v>30</v>
      </c>
    </row>
    <row r="4" spans="1:11" ht="15">
      <c r="A4" s="42">
        <f>B4/basecomfortable</f>
        <v>1.9444444444444446</v>
      </c>
      <c r="B4" s="41">
        <v>0.012152777777777778</v>
      </c>
      <c r="C4" s="48">
        <v>2</v>
      </c>
      <c r="D4" t="str">
        <f aca="true" t="shared" si="1" ref="D4:D12">"(effort level "&amp;C4&amp;")"</f>
        <v>(effort level 2)</v>
      </c>
      <c r="E4" s="47" t="s">
        <v>37</v>
      </c>
      <c r="F4" s="52"/>
      <c r="G4" s="10"/>
      <c r="H4" s="10"/>
      <c r="I4" s="54"/>
      <c r="J4" s="56">
        <f t="shared" si="0"/>
        <v>0.013503086419753087</v>
      </c>
      <c r="K4" t="s">
        <v>30</v>
      </c>
    </row>
    <row r="5" spans="1:11" ht="15">
      <c r="A5" s="42">
        <f>B5/basecomfortable</f>
        <v>1.6666666666666667</v>
      </c>
      <c r="B5" s="41">
        <v>0.010416666666666666</v>
      </c>
      <c r="C5" s="48">
        <v>3</v>
      </c>
      <c r="D5" t="str">
        <f t="shared" si="1"/>
        <v>(effort level 3)</v>
      </c>
      <c r="E5" s="49" t="s">
        <v>38</v>
      </c>
      <c r="F5" s="49"/>
      <c r="G5" s="50"/>
      <c r="H5" s="50"/>
      <c r="I5" s="54"/>
      <c r="J5" s="56">
        <f t="shared" si="0"/>
        <v>0.011574074074074073</v>
      </c>
      <c r="K5" t="s">
        <v>30</v>
      </c>
    </row>
    <row r="6" spans="1:11" ht="15">
      <c r="A6" s="42">
        <f>B6/basecomfortable</f>
        <v>1.1111111111111112</v>
      </c>
      <c r="B6" s="41">
        <v>0.006944444444444444</v>
      </c>
      <c r="C6" s="48">
        <v>4</v>
      </c>
      <c r="D6" t="str">
        <f t="shared" si="1"/>
        <v>(effort level 4)</v>
      </c>
      <c r="E6" s="47" t="s">
        <v>39</v>
      </c>
      <c r="F6" s="52" t="s">
        <v>29</v>
      </c>
      <c r="G6" s="50"/>
      <c r="H6" s="50"/>
      <c r="I6" s="58"/>
      <c r="J6" s="56">
        <f t="shared" si="0"/>
        <v>0.007716049382716049</v>
      </c>
      <c r="K6" t="s">
        <v>30</v>
      </c>
    </row>
    <row r="7" spans="1:11" ht="15">
      <c r="A7" s="42">
        <f aca="true" t="shared" si="2" ref="A7:A12">B7/basecomfortable</f>
        <v>1</v>
      </c>
      <c r="B7" s="41">
        <v>0.0062499999999999995</v>
      </c>
      <c r="C7" s="48">
        <v>5</v>
      </c>
      <c r="D7" t="str">
        <f t="shared" si="1"/>
        <v>(effort level 5)</v>
      </c>
      <c r="E7" s="47" t="s">
        <v>40</v>
      </c>
      <c r="F7" s="49" t="s">
        <v>27</v>
      </c>
      <c r="G7" s="50"/>
      <c r="H7" s="51"/>
      <c r="I7" s="57">
        <v>0.006944444444444444</v>
      </c>
      <c r="J7" s="46">
        <f t="shared" si="0"/>
        <v>0.006944444444444444</v>
      </c>
      <c r="K7" t="s">
        <v>30</v>
      </c>
    </row>
    <row r="8" spans="1:11" ht="15">
      <c r="A8" s="42">
        <f t="shared" si="2"/>
        <v>0.888888888888889</v>
      </c>
      <c r="B8" s="41">
        <v>0.005555555555555556</v>
      </c>
      <c r="C8" s="48">
        <v>6</v>
      </c>
      <c r="D8" t="str">
        <f t="shared" si="1"/>
        <v>(effort level 6)</v>
      </c>
      <c r="E8" s="47" t="s">
        <v>43</v>
      </c>
      <c r="F8" s="49"/>
      <c r="G8" s="50"/>
      <c r="H8" s="51"/>
      <c r="I8" s="54"/>
      <c r="J8" s="46">
        <f t="shared" si="0"/>
        <v>0.006172839506172839</v>
      </c>
      <c r="K8" t="s">
        <v>30</v>
      </c>
    </row>
    <row r="9" spans="1:11" ht="15">
      <c r="A9" s="42">
        <f t="shared" si="2"/>
        <v>0.8240740740740742</v>
      </c>
      <c r="B9" s="41">
        <v>0.0051504629629629635</v>
      </c>
      <c r="C9" s="48">
        <v>7</v>
      </c>
      <c r="D9" t="str">
        <f t="shared" si="1"/>
        <v>(effort level 7)</v>
      </c>
      <c r="E9" s="47" t="s">
        <v>41</v>
      </c>
      <c r="F9" s="49"/>
      <c r="G9" s="50"/>
      <c r="H9" s="51"/>
      <c r="I9" s="54"/>
      <c r="J9" s="46">
        <f t="shared" si="0"/>
        <v>0.005722736625514404</v>
      </c>
      <c r="K9" t="s">
        <v>30</v>
      </c>
    </row>
    <row r="10" spans="1:11" ht="15">
      <c r="A10" s="42">
        <f t="shared" si="2"/>
        <v>0.7777777777777779</v>
      </c>
      <c r="B10" s="41">
        <v>0.004861111111111111</v>
      </c>
      <c r="C10" s="48">
        <v>8</v>
      </c>
      <c r="D10" t="str">
        <f t="shared" si="1"/>
        <v>(effort level 8)</v>
      </c>
      <c r="E10" s="47" t="s">
        <v>42</v>
      </c>
      <c r="F10" s="49" t="s">
        <v>28</v>
      </c>
      <c r="G10" s="50"/>
      <c r="H10" s="51"/>
      <c r="I10" s="54"/>
      <c r="J10" s="46">
        <f t="shared" si="0"/>
        <v>0.005401234567901235</v>
      </c>
      <c r="K10" t="s">
        <v>30</v>
      </c>
    </row>
    <row r="11" spans="1:11" ht="15">
      <c r="A11" s="42">
        <f t="shared" si="2"/>
        <v>0.6944444444444445</v>
      </c>
      <c r="B11" s="41">
        <v>0.004340277777777778</v>
      </c>
      <c r="C11" s="48">
        <v>9</v>
      </c>
      <c r="D11" t="str">
        <f t="shared" si="1"/>
        <v>(effort level 9)</v>
      </c>
      <c r="E11" s="47" t="s">
        <v>26</v>
      </c>
      <c r="F11" s="49"/>
      <c r="G11" s="50"/>
      <c r="H11" s="51"/>
      <c r="I11" s="54"/>
      <c r="J11" s="46">
        <f t="shared" si="0"/>
        <v>0.0048225308641975315</v>
      </c>
      <c r="K11" t="s">
        <v>30</v>
      </c>
    </row>
    <row r="12" spans="1:11" ht="15">
      <c r="A12" s="42">
        <f t="shared" si="2"/>
        <v>0.6388888888888891</v>
      </c>
      <c r="B12" s="41">
        <v>0.003993055555555556</v>
      </c>
      <c r="C12" s="48">
        <v>10</v>
      </c>
      <c r="D12" t="str">
        <f t="shared" si="1"/>
        <v>(effort level 10)</v>
      </c>
      <c r="E12" s="47" t="s">
        <v>25</v>
      </c>
      <c r="F12" s="49"/>
      <c r="G12" s="50"/>
      <c r="H12" s="51"/>
      <c r="I12" s="55"/>
      <c r="J12" s="46">
        <f t="shared" si="0"/>
        <v>0.004436728395061729</v>
      </c>
      <c r="K12" t="s">
        <v>30</v>
      </c>
    </row>
    <row r="13" ht="15">
      <c r="B13" t="s">
        <v>31</v>
      </c>
    </row>
    <row r="15" ht="15">
      <c r="C15" s="1" t="s">
        <v>0</v>
      </c>
    </row>
    <row r="16" ht="15">
      <c r="C16" t="s">
        <v>1</v>
      </c>
    </row>
    <row r="17" ht="15">
      <c r="C17" t="s">
        <v>2</v>
      </c>
    </row>
    <row r="18" ht="15">
      <c r="C18" t="s">
        <v>3</v>
      </c>
    </row>
    <row r="19" ht="15">
      <c r="C19"/>
    </row>
    <row r="20" ht="15">
      <c r="C20" s="1" t="s">
        <v>4</v>
      </c>
    </row>
    <row r="21" ht="15">
      <c r="C21" t="s">
        <v>5</v>
      </c>
    </row>
    <row r="22" ht="15">
      <c r="C22" t="s">
        <v>6</v>
      </c>
    </row>
    <row r="23" ht="15">
      <c r="C23" t="s">
        <v>7</v>
      </c>
    </row>
    <row r="25" ht="15">
      <c r="C25" s="71" t="s">
        <v>47</v>
      </c>
    </row>
    <row r="26" ht="15">
      <c r="C26" s="70" t="s">
        <v>48</v>
      </c>
    </row>
    <row r="27" ht="15">
      <c r="C27" s="70" t="s">
        <v>49</v>
      </c>
    </row>
    <row r="29" ht="15">
      <c r="C29" s="70" t="s">
        <v>50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>Harpenden Arrows - First Half Training Plan</dc:description>
  <cp:lastModifiedBy>Graham</cp:lastModifiedBy>
  <dcterms:created xsi:type="dcterms:W3CDTF">2012-05-01T21:10:54Z</dcterms:created>
  <dcterms:modified xsi:type="dcterms:W3CDTF">2012-05-25T23:56:56Z</dcterms:modified>
  <cp:category/>
  <cp:version/>
  <cp:contentType/>
  <cp:contentStatus/>
</cp:coreProperties>
</file>